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pindle Speed CS1000 Motor" sheetId="1" r:id="rId1"/>
    <sheet name="XL Pulleys" sheetId="2" r:id="rId2"/>
    <sheet name="Spur Gears" sheetId="3" r:id="rId3"/>
    <sheet name="Turning Speeds" sheetId="4" r:id="rId4"/>
    <sheet name="scratch" sheetId="5" r:id="rId5"/>
  </sheets>
  <definedNames/>
  <calcPr fullCalcOnLoad="1"/>
</workbook>
</file>

<file path=xl/sharedStrings.xml><?xml version="1.0" encoding="utf-8"?>
<sst xmlns="http://schemas.openxmlformats.org/spreadsheetml/2006/main" count="175" uniqueCount="107">
  <si>
    <t>Position
Number</t>
  </si>
  <si>
    <t>Primary
Pulley
Diameter</t>
  </si>
  <si>
    <t>Primary
Pitch
Diameter</t>
  </si>
  <si>
    <t>Secondary
Pitch
Diameter</t>
  </si>
  <si>
    <t>Drive
Ratio</t>
  </si>
  <si>
    <t>Calculated Spindle RPM
Note: Recommended 7,000 Max Spindle RPM 
Bearing Max: 10,000 RPM</t>
  </si>
  <si>
    <t>Reference
Stock
Motor</t>
  </si>
  <si>
    <t>&gt; Motor Shaft RPM &gt;</t>
  </si>
  <si>
    <t>XL Timing Pulley Set</t>
  </si>
  <si>
    <t>Primary Shaft RPM (see Jack-shaft)</t>
  </si>
  <si>
    <t>TEETH</t>
  </si>
  <si>
    <t>Jack-shaft reduction</t>
  </si>
  <si>
    <t>Standard Taig 6 Step Spindle Pulleys, nose to nose</t>
  </si>
  <si>
    <t>Jack-shaft reduction (spur gear)</t>
  </si>
  <si>
    <t>Taig 4 Step Pulley Set (2.5 and 4 inch), nose to nose</t>
  </si>
  <si>
    <t>Primary Shaft RPM (Jack-shaft)</t>
  </si>
  <si>
    <t>Modified TAIG 6 Step Pulley at two positions</t>
  </si>
  <si>
    <t>Primary Shaft RPM (see reduction)</t>
  </si>
  <si>
    <t>1A</t>
  </si>
  <si>
    <t>2A</t>
  </si>
  <si>
    <t>3A</t>
  </si>
  <si>
    <t>1B</t>
  </si>
  <si>
    <t>2B</t>
  </si>
  <si>
    <t>3B</t>
  </si>
  <si>
    <t>Modified TAIG 6 Step Pulleys  (converted to 3 step)</t>
  </si>
  <si>
    <t>Custom two groove Pulley Set for 3mm polyurethane round belt</t>
  </si>
  <si>
    <t>Custom three groove Pulley Set for 3mm polyurethane round belt</t>
  </si>
  <si>
    <t>Custom two groove Pulley Set for 5mm round polyurethane belt</t>
  </si>
  <si>
    <t>Custom three groove Pulley Set for 5mm round polyurethane belt</t>
  </si>
  <si>
    <t>Custom three groove Pulley set for 3PJ Ribbed Belt</t>
  </si>
  <si>
    <t>mm</t>
  </si>
  <si>
    <t>inches</t>
  </si>
  <si>
    <t>radius</t>
  </si>
  <si>
    <r>
      <rPr>
        <b/>
        <sz val="10"/>
        <rFont val="Arial"/>
        <family val="2"/>
      </rPr>
      <t xml:space="preserve">XL 10T-100T Timing Belt Pulley, 10mm width
</t>
    </r>
    <r>
      <rPr>
        <sz val="10"/>
        <rFont val="Arial"/>
        <family val="2"/>
      </rPr>
      <t>https://www.ebay.com/itm/142970448387 with step
https://www.ebay.com/itm/183848968279 without step (AF)</t>
    </r>
  </si>
  <si>
    <t>Teeth</t>
  </si>
  <si>
    <t xml:space="preserve">Bore </t>
  </si>
  <si>
    <t>Step Dia</t>
  </si>
  <si>
    <t>Gear Dia</t>
  </si>
  <si>
    <t>Outside Dia</t>
  </si>
  <si>
    <t>Gear Thick</t>
  </si>
  <si>
    <t>Thick</t>
  </si>
  <si>
    <t>Dollars</t>
  </si>
  <si>
    <t>Set Screw</t>
  </si>
  <si>
    <t>M4</t>
  </si>
  <si>
    <t>6, 6.35, 8, 10 ,12</t>
  </si>
  <si>
    <t>AF</t>
  </si>
  <si>
    <t>6,6.35,8,10,12,12.7, 14,15,16</t>
  </si>
  <si>
    <t>8,10,12,12.7,15,16</t>
  </si>
  <si>
    <t>M5</t>
  </si>
  <si>
    <t>8,10,12,12.7,15</t>
  </si>
  <si>
    <t>15, 16</t>
  </si>
  <si>
    <t>8,10,12</t>
  </si>
  <si>
    <t>8,10,12,15</t>
  </si>
  <si>
    <t>XL Belt width = 10mm (0.393 inches), Pitch = T5mm</t>
  </si>
  <si>
    <t>Ratio</t>
  </si>
  <si>
    <t>8mm Ball Bearing</t>
  </si>
  <si>
    <t>Estimate</t>
  </si>
  <si>
    <t>Part Number</t>
  </si>
  <si>
    <t>688-ZZ</t>
  </si>
  <si>
    <t>688-RS</t>
  </si>
  <si>
    <t>XL-14T</t>
  </si>
  <si>
    <t>OD</t>
  </si>
  <si>
    <t>XL-32T</t>
  </si>
  <si>
    <t>ID</t>
  </si>
  <si>
    <t>Shaft</t>
  </si>
  <si>
    <t>Qty</t>
  </si>
  <si>
    <t>Sub Total</t>
  </si>
  <si>
    <t>Seal</t>
  </si>
  <si>
    <t>Steel</t>
  </si>
  <si>
    <t>Rubber</t>
  </si>
  <si>
    <t>Tax</t>
  </si>
  <si>
    <t>Total</t>
  </si>
  <si>
    <t>https://www.ebay.com/itm/233327852320</t>
  </si>
  <si>
    <t>3/8  Ball Bearing</t>
  </si>
  <si>
    <t>Misc Items</t>
  </si>
  <si>
    <t>8mm Shaft</t>
  </si>
  <si>
    <t>https://www.ebay.com/itm/254028892001</t>
  </si>
  <si>
    <r>
      <rPr>
        <b/>
        <sz val="10"/>
        <rFont val="Arial"/>
        <family val="2"/>
      </rPr>
      <t xml:space="preserve">Mod 1 Spur Gears
</t>
    </r>
    <r>
      <rPr>
        <sz val="10"/>
        <rFont val="Arial"/>
        <family val="2"/>
      </rPr>
      <t>https://www.ebay.com/itm/162865927335 with step
https://www.ebay.com/itm/153515300829 without step</t>
    </r>
  </si>
  <si>
    <t>Pitch Dia</t>
  </si>
  <si>
    <t>Root Dia</t>
  </si>
  <si>
    <t>6,6.35,8</t>
  </si>
  <si>
    <t>6,7,8,10</t>
  </si>
  <si>
    <t>6,6.35,8,10,12,12.7</t>
  </si>
  <si>
    <t>6,6.35,8,10,12,12.7,14,15,16</t>
  </si>
  <si>
    <t>6,8,10,12,15</t>
  </si>
  <si>
    <t>6,8,10,12,14,15,16</t>
  </si>
  <si>
    <r>
      <rPr>
        <sz val="10"/>
        <rFont val="Arial"/>
        <family val="2"/>
      </rPr>
      <t>8,</t>
    </r>
    <r>
      <rPr>
        <b/>
        <sz val="10"/>
        <rFont val="Arial"/>
        <family val="2"/>
      </rPr>
      <t>10</t>
    </r>
    <r>
      <rPr>
        <sz val="10"/>
        <rFont val="Arial"/>
        <family val="2"/>
      </rPr>
      <t>,12,14,</t>
    </r>
    <r>
      <rPr>
        <b/>
        <sz val="10"/>
        <rFont val="Arial"/>
        <family val="2"/>
      </rPr>
      <t>15</t>
    </r>
  </si>
  <si>
    <t>+2.35 Shipping</t>
  </si>
  <si>
    <t>Bore</t>
  </si>
  <si>
    <t>qty</t>
  </si>
  <si>
    <t>each</t>
  </si>
  <si>
    <t>shipping</t>
  </si>
  <si>
    <t>total</t>
  </si>
  <si>
    <t>Desired Spindle Speed in RPM</t>
  </si>
  <si>
    <t>Work
Diameter
Inches</t>
  </si>
  <si>
    <t>Mild Steel
80 Feet/Minute</t>
  </si>
  <si>
    <t>Brass
200 Feet/Minute</t>
  </si>
  <si>
    <t>Aluminum
300 Feet/Minute</t>
  </si>
  <si>
    <t>Plastic
(Nylon or PVC)
600 Feet/Minute</t>
  </si>
  <si>
    <t>Wood
1600 Feet/Minute</t>
  </si>
  <si>
    <t>0.125</t>
  </si>
  <si>
    <t>FIRE HAZARD</t>
  </si>
  <si>
    <t>grams per cubic centimeter</t>
  </si>
  <si>
    <t>brass</t>
  </si>
  <si>
    <t>cast iron</t>
  </si>
  <si>
    <t>aluminum</t>
  </si>
  <si>
    <t>Gram/Ounce</t>
  </si>
</sst>
</file>

<file path=xl/styles.xml><?xml version="1.0" encoding="utf-8"?>
<styleSheet xmlns="http://schemas.openxmlformats.org/spreadsheetml/2006/main">
  <numFmts count="10">
    <numFmt numFmtId="164" formatCode="General"/>
    <numFmt numFmtId="165" formatCode="0.000"/>
    <numFmt numFmtId="166" formatCode="#,##0"/>
    <numFmt numFmtId="167" formatCode="HH:MM:SS\ AM/PM"/>
    <numFmt numFmtId="168" formatCode="#,##0.00"/>
    <numFmt numFmtId="169" formatCode="0.00"/>
    <numFmt numFmtId="170" formatCode="0.0000"/>
    <numFmt numFmtId="171" formatCode="#,##0.0000"/>
    <numFmt numFmtId="172" formatCode="[$$-409]#,##0.00;[RED]\-[$$-409]#,##0.00"/>
    <numFmt numFmtId="173" formatCode="#,##0.000"/>
  </numFmts>
  <fonts count="1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39"/>
      <name val="Arial"/>
      <family val="2"/>
    </font>
    <font>
      <sz val="10"/>
      <color indexed="19"/>
      <name val="Arial"/>
      <family val="2"/>
    </font>
    <font>
      <sz val="10"/>
      <color indexed="63"/>
      <name val="Arial"/>
      <family val="2"/>
    </font>
    <font>
      <b/>
      <sz val="10"/>
      <name val="Arial"/>
      <family val="2"/>
    </font>
    <font>
      <b/>
      <sz val="10"/>
      <color indexed="12"/>
      <name val="Arial"/>
      <family val="2"/>
    </font>
  </fonts>
  <fills count="14">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57"/>
        <bgColor indexed="64"/>
      </patternFill>
    </fill>
    <fill>
      <patternFill patternType="solid">
        <fgColor indexed="13"/>
        <bgColor indexed="64"/>
      </patternFill>
    </fill>
    <fill>
      <patternFill patternType="solid">
        <fgColor indexed="31"/>
        <bgColor indexed="64"/>
      </patternFill>
    </fill>
    <fill>
      <patternFill patternType="solid">
        <fgColor indexed="55"/>
        <bgColor indexed="64"/>
      </patternFill>
    </fill>
    <fill>
      <patternFill patternType="solid">
        <fgColor indexed="34"/>
        <bgColor indexed="64"/>
      </patternFill>
    </fill>
  </fills>
  <borders count="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5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1" fillId="8" borderId="0" applyNumberFormat="0" applyBorder="0" applyAlignment="0" applyProtection="0"/>
    <xf numFmtId="164" fontId="12" fillId="8" borderId="1" applyNumberFormat="0" applyAlignment="0" applyProtection="0"/>
    <xf numFmtId="164" fontId="12"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cellStyleXfs>
  <cellXfs count="101">
    <xf numFmtId="164" fontId="0" fillId="0" borderId="0" xfId="0" applyAlignment="1">
      <alignment/>
    </xf>
    <xf numFmtId="164" fontId="0" fillId="0" borderId="0" xfId="0" applyAlignment="1">
      <alignment horizontal="center"/>
    </xf>
    <xf numFmtId="165" fontId="0" fillId="0" borderId="0" xfId="0" applyNumberFormat="1" applyAlignment="1">
      <alignment/>
    </xf>
    <xf numFmtId="166" fontId="0" fillId="0" borderId="0" xfId="0" applyNumberFormat="1" applyAlignment="1">
      <alignment/>
    </xf>
    <xf numFmtId="164" fontId="13" fillId="0" borderId="2" xfId="0" applyFont="1" applyBorder="1" applyAlignment="1">
      <alignment horizontal="center" wrapText="1"/>
    </xf>
    <xf numFmtId="165" fontId="13" fillId="0" borderId="2" xfId="0" applyNumberFormat="1" applyFont="1" applyBorder="1" applyAlignment="1">
      <alignment horizontal="center" wrapText="1"/>
    </xf>
    <xf numFmtId="166" fontId="13" fillId="0" borderId="2" xfId="0" applyNumberFormat="1" applyFont="1" applyBorder="1" applyAlignment="1">
      <alignment horizontal="center" vertical="center" wrapText="1"/>
    </xf>
    <xf numFmtId="164" fontId="13" fillId="0" borderId="0" xfId="0" applyFont="1" applyFill="1" applyBorder="1" applyAlignment="1">
      <alignment horizontal="center" vertical="center" wrapText="1"/>
    </xf>
    <xf numFmtId="164" fontId="13" fillId="0" borderId="0" xfId="0" applyFont="1" applyAlignment="1">
      <alignment horizontal="center" wrapText="1"/>
    </xf>
    <xf numFmtId="165" fontId="13" fillId="0" borderId="0" xfId="0" applyNumberFormat="1" applyFont="1" applyAlignment="1">
      <alignment horizontal="center" wrapText="1"/>
    </xf>
    <xf numFmtId="166" fontId="13" fillId="0" borderId="0" xfId="0" applyNumberFormat="1" applyFont="1" applyBorder="1" applyAlignment="1">
      <alignment horizontal="center" vertical="center" wrapText="1"/>
    </xf>
    <xf numFmtId="166" fontId="13" fillId="0" borderId="0" xfId="0" applyNumberFormat="1" applyFont="1" applyAlignment="1">
      <alignment horizontal="center" vertical="center" wrapText="1"/>
    </xf>
    <xf numFmtId="164" fontId="13" fillId="0" borderId="2" xfId="0" applyFont="1" applyBorder="1" applyAlignment="1">
      <alignment horizontal="right" vertical="center" wrapText="1"/>
    </xf>
    <xf numFmtId="166" fontId="0" fillId="0" borderId="2" xfId="0" applyNumberFormat="1" applyFont="1" applyBorder="1" applyAlignment="1">
      <alignment/>
    </xf>
    <xf numFmtId="164" fontId="0" fillId="9" borderId="2" xfId="0" applyFont="1" applyFill="1" applyBorder="1" applyAlignment="1">
      <alignment horizontal="left" vertical="center"/>
    </xf>
    <xf numFmtId="166" fontId="13" fillId="0" borderId="2" xfId="0" applyNumberFormat="1" applyFont="1" applyBorder="1" applyAlignment="1">
      <alignment horizontal="center" wrapText="1"/>
    </xf>
    <xf numFmtId="164" fontId="13" fillId="0" borderId="2" xfId="0" applyFont="1" applyFill="1" applyBorder="1" applyAlignment="1">
      <alignment horizontal="left" vertical="center" wrapText="1"/>
    </xf>
    <xf numFmtId="167" fontId="13" fillId="0" borderId="0" xfId="0" applyNumberFormat="1" applyFont="1" applyFill="1" applyBorder="1" applyAlignment="1">
      <alignment horizontal="left" vertical="center" wrapText="1"/>
    </xf>
    <xf numFmtId="164" fontId="0" fillId="0" borderId="2" xfId="0" applyFont="1" applyFill="1" applyBorder="1" applyAlignment="1">
      <alignment horizontal="left" vertical="center"/>
    </xf>
    <xf numFmtId="166" fontId="0" fillId="0" borderId="0" xfId="0" applyNumberFormat="1" applyFont="1" applyAlignment="1">
      <alignment/>
    </xf>
    <xf numFmtId="164" fontId="0" fillId="0" borderId="2" xfId="0" applyFill="1" applyBorder="1" applyAlignment="1">
      <alignment horizontal="center"/>
    </xf>
    <xf numFmtId="168" fontId="0" fillId="0" borderId="2" xfId="0" applyNumberFormat="1" applyFont="1" applyFill="1" applyBorder="1" applyAlignment="1">
      <alignment horizontal="center"/>
    </xf>
    <xf numFmtId="168" fontId="0" fillId="0" borderId="2" xfId="0" applyNumberFormat="1" applyFill="1" applyBorder="1" applyAlignment="1">
      <alignment/>
    </xf>
    <xf numFmtId="165" fontId="0" fillId="0" borderId="2" xfId="0" applyNumberFormat="1" applyFill="1" applyBorder="1" applyAlignment="1">
      <alignment/>
    </xf>
    <xf numFmtId="166" fontId="0" fillId="0" borderId="2" xfId="0" applyNumberFormat="1" applyBorder="1" applyAlignment="1">
      <alignment/>
    </xf>
    <xf numFmtId="169" fontId="0" fillId="0" borderId="2" xfId="0" applyNumberFormat="1" applyFill="1" applyBorder="1" applyAlignment="1">
      <alignment/>
    </xf>
    <xf numFmtId="166" fontId="0" fillId="0" borderId="3" xfId="0" applyNumberFormat="1" applyBorder="1" applyAlignment="1">
      <alignment/>
    </xf>
    <xf numFmtId="166" fontId="0" fillId="0" borderId="4" xfId="0" applyNumberFormat="1" applyBorder="1" applyAlignment="1">
      <alignment/>
    </xf>
    <xf numFmtId="164" fontId="0" fillId="10" borderId="2" xfId="0" applyFont="1" applyFill="1" applyBorder="1" applyAlignment="1">
      <alignment horizontal="left" vertical="center"/>
    </xf>
    <xf numFmtId="164" fontId="0" fillId="0" borderId="2" xfId="0" applyFont="1" applyBorder="1" applyAlignment="1">
      <alignment horizontal="left" vertical="center"/>
    </xf>
    <xf numFmtId="164" fontId="0" fillId="0" borderId="2" xfId="0" applyBorder="1" applyAlignment="1">
      <alignment horizontal="center"/>
    </xf>
    <xf numFmtId="168" fontId="0" fillId="0" borderId="2" xfId="0" applyNumberFormat="1" applyBorder="1" applyAlignment="1">
      <alignment/>
    </xf>
    <xf numFmtId="165" fontId="0" fillId="0" borderId="2" xfId="0" applyNumberFormat="1" applyBorder="1" applyAlignment="1">
      <alignment/>
    </xf>
    <xf numFmtId="164" fontId="0" fillId="0" borderId="0" xfId="0" applyFont="1" applyAlignment="1">
      <alignment horizontal="left" vertical="center"/>
    </xf>
    <xf numFmtId="164" fontId="0" fillId="0" borderId="0" xfId="0" applyFont="1" applyAlignment="1">
      <alignment horizontal="left"/>
    </xf>
    <xf numFmtId="169" fontId="0" fillId="0" borderId="0" xfId="0" applyNumberFormat="1" applyAlignment="1">
      <alignment/>
    </xf>
    <xf numFmtId="166" fontId="0" fillId="0" borderId="0" xfId="0" applyNumberFormat="1" applyFont="1" applyBorder="1" applyAlignment="1">
      <alignment/>
    </xf>
    <xf numFmtId="166" fontId="0" fillId="0" borderId="0" xfId="0" applyNumberFormat="1" applyBorder="1" applyAlignment="1">
      <alignment/>
    </xf>
    <xf numFmtId="169" fontId="0" fillId="0" borderId="2" xfId="0" applyNumberFormat="1" applyBorder="1" applyAlignment="1">
      <alignment/>
    </xf>
    <xf numFmtId="164" fontId="0" fillId="0" borderId="0" xfId="0" applyFont="1" applyBorder="1" applyAlignment="1">
      <alignment horizontal="left" vertical="center"/>
    </xf>
    <xf numFmtId="164" fontId="0" fillId="0" borderId="0" xfId="0" applyFont="1" applyAlignment="1">
      <alignment horizontal="center"/>
    </xf>
    <xf numFmtId="168" fontId="0" fillId="0" borderId="0" xfId="0" applyNumberFormat="1" applyBorder="1" applyAlignment="1">
      <alignment/>
    </xf>
    <xf numFmtId="168" fontId="0" fillId="0" borderId="0" xfId="0" applyNumberFormat="1" applyAlignment="1">
      <alignment/>
    </xf>
    <xf numFmtId="164" fontId="14" fillId="0" borderId="0" xfId="0" applyFont="1" applyBorder="1" applyAlignment="1">
      <alignment horizontal="left" vertical="center"/>
    </xf>
    <xf numFmtId="164" fontId="0" fillId="0" borderId="0" xfId="0" applyFont="1" applyAlignment="1">
      <alignment/>
    </xf>
    <xf numFmtId="169" fontId="0" fillId="0" borderId="0" xfId="0" applyNumberFormat="1" applyFont="1" applyAlignment="1">
      <alignment/>
    </xf>
    <xf numFmtId="165" fontId="0" fillId="0" borderId="0" xfId="0" applyNumberFormat="1" applyFont="1" applyAlignment="1">
      <alignment/>
    </xf>
    <xf numFmtId="166" fontId="0" fillId="0" borderId="0" xfId="0" applyNumberFormat="1" applyFont="1" applyFill="1" applyAlignment="1">
      <alignment/>
    </xf>
    <xf numFmtId="164" fontId="14" fillId="11" borderId="2" xfId="0" applyFont="1" applyFill="1" applyBorder="1" applyAlignment="1">
      <alignment horizontal="left" vertical="center"/>
    </xf>
    <xf numFmtId="164" fontId="0" fillId="0" borderId="2" xfId="0" applyFont="1" applyBorder="1" applyAlignment="1">
      <alignment horizontal="center"/>
    </xf>
    <xf numFmtId="169" fontId="0" fillId="0" borderId="2" xfId="0" applyNumberFormat="1" applyFont="1" applyBorder="1" applyAlignment="1">
      <alignment/>
    </xf>
    <xf numFmtId="165" fontId="0" fillId="0" borderId="2" xfId="0" applyNumberFormat="1" applyFont="1" applyBorder="1" applyAlignment="1">
      <alignment/>
    </xf>
    <xf numFmtId="166" fontId="0" fillId="0" borderId="2" xfId="0" applyNumberFormat="1" applyFont="1" applyFill="1" applyBorder="1" applyAlignment="1">
      <alignment/>
    </xf>
    <xf numFmtId="164" fontId="14" fillId="12" borderId="2" xfId="0" applyFont="1" applyFill="1" applyBorder="1" applyAlignment="1">
      <alignment horizontal="left" vertical="center"/>
    </xf>
    <xf numFmtId="164" fontId="0" fillId="0" borderId="2" xfId="0" applyFont="1" applyBorder="1" applyAlignment="1">
      <alignment/>
    </xf>
    <xf numFmtId="164" fontId="13" fillId="0" borderId="0" xfId="0" applyFont="1" applyAlignment="1">
      <alignment horizontal="center"/>
    </xf>
    <xf numFmtId="170" fontId="0" fillId="0" borderId="0" xfId="0" applyNumberFormat="1" applyAlignment="1">
      <alignment/>
    </xf>
    <xf numFmtId="171" fontId="0" fillId="0" borderId="0" xfId="0" applyNumberFormat="1" applyAlignment="1">
      <alignment/>
    </xf>
    <xf numFmtId="169" fontId="0" fillId="0" borderId="0" xfId="0" applyNumberFormat="1" applyAlignment="1">
      <alignment horizontal="center"/>
    </xf>
    <xf numFmtId="168" fontId="0" fillId="0" borderId="0" xfId="0" applyNumberFormat="1" applyAlignment="1">
      <alignment horizontal="center"/>
    </xf>
    <xf numFmtId="164" fontId="13" fillId="0" borderId="0" xfId="0" applyFont="1" applyBorder="1" applyAlignment="1">
      <alignment horizontal="center" vertical="center" wrapText="1"/>
    </xf>
    <xf numFmtId="164" fontId="13" fillId="0" borderId="2" xfId="0" applyFont="1" applyBorder="1" applyAlignment="1">
      <alignment horizontal="center"/>
    </xf>
    <xf numFmtId="169" fontId="13" fillId="0" borderId="2" xfId="0" applyNumberFormat="1" applyFont="1" applyBorder="1" applyAlignment="1">
      <alignment horizontal="center"/>
    </xf>
    <xf numFmtId="168" fontId="13" fillId="0" borderId="2" xfId="0" applyNumberFormat="1" applyFont="1" applyBorder="1" applyAlignment="1">
      <alignment horizontal="center"/>
    </xf>
    <xf numFmtId="169" fontId="0" fillId="0" borderId="2" xfId="0" applyNumberFormat="1" applyFont="1" applyBorder="1" applyAlignment="1">
      <alignment horizontal="center"/>
    </xf>
    <xf numFmtId="168" fontId="0" fillId="0" borderId="2" xfId="0" applyNumberFormat="1" applyFont="1" applyBorder="1" applyAlignment="1">
      <alignment horizontal="center"/>
    </xf>
    <xf numFmtId="164" fontId="0" fillId="0" borderId="2" xfId="0" applyFont="1" applyFill="1" applyBorder="1" applyAlignment="1">
      <alignment horizontal="center"/>
    </xf>
    <xf numFmtId="169" fontId="0" fillId="0" borderId="2" xfId="0" applyNumberFormat="1" applyFont="1" applyFill="1" applyBorder="1" applyAlignment="1">
      <alignment horizontal="center"/>
    </xf>
    <xf numFmtId="164" fontId="0" fillId="11" borderId="2" xfId="0" applyFont="1" applyFill="1" applyBorder="1" applyAlignment="1">
      <alignment horizontal="center"/>
    </xf>
    <xf numFmtId="169" fontId="0" fillId="11" borderId="2" xfId="0" applyNumberFormat="1" applyFont="1" applyFill="1" applyBorder="1" applyAlignment="1">
      <alignment horizontal="center"/>
    </xf>
    <xf numFmtId="168" fontId="0" fillId="11" borderId="2" xfId="0" applyNumberFormat="1" applyFont="1" applyFill="1" applyBorder="1" applyAlignment="1">
      <alignment horizontal="center"/>
    </xf>
    <xf numFmtId="164" fontId="0" fillId="11" borderId="2" xfId="0" applyFill="1" applyBorder="1" applyAlignment="1">
      <alignment horizontal="center"/>
    </xf>
    <xf numFmtId="169" fontId="0" fillId="0" borderId="2" xfId="0" applyNumberFormat="1" applyFill="1" applyBorder="1" applyAlignment="1">
      <alignment horizontal="center"/>
    </xf>
    <xf numFmtId="168" fontId="0" fillId="0" borderId="2" xfId="0" applyNumberFormat="1" applyFill="1" applyBorder="1" applyAlignment="1">
      <alignment horizontal="center"/>
    </xf>
    <xf numFmtId="164" fontId="0" fillId="0" borderId="0" xfId="0" applyFill="1" applyAlignment="1">
      <alignment/>
    </xf>
    <xf numFmtId="164" fontId="0" fillId="9" borderId="2" xfId="0" applyFill="1" applyBorder="1" applyAlignment="1">
      <alignment horizontal="center"/>
    </xf>
    <xf numFmtId="169" fontId="0" fillId="9" borderId="2" xfId="0" applyNumberFormat="1" applyFill="1" applyBorder="1" applyAlignment="1">
      <alignment horizontal="center"/>
    </xf>
    <xf numFmtId="168" fontId="0" fillId="9" borderId="2" xfId="0" applyNumberFormat="1" applyFill="1" applyBorder="1" applyAlignment="1">
      <alignment horizontal="center"/>
    </xf>
    <xf numFmtId="164" fontId="0" fillId="9" borderId="2" xfId="0" applyFont="1" applyFill="1" applyBorder="1" applyAlignment="1">
      <alignment horizontal="center"/>
    </xf>
    <xf numFmtId="169" fontId="0" fillId="0" borderId="2" xfId="0" applyNumberFormat="1" applyBorder="1" applyAlignment="1">
      <alignment horizontal="center"/>
    </xf>
    <xf numFmtId="168" fontId="0" fillId="0" borderId="2" xfId="0" applyNumberFormat="1" applyBorder="1" applyAlignment="1">
      <alignment horizontal="center"/>
    </xf>
    <xf numFmtId="164" fontId="0" fillId="0" borderId="2" xfId="0" applyBorder="1" applyAlignment="1">
      <alignment/>
    </xf>
    <xf numFmtId="170" fontId="13" fillId="0" borderId="0" xfId="0" applyNumberFormat="1" applyFont="1" applyAlignment="1">
      <alignment horizontal="center"/>
    </xf>
    <xf numFmtId="168" fontId="13" fillId="0" borderId="0" xfId="0" applyNumberFormat="1" applyFont="1" applyBorder="1" applyAlignment="1">
      <alignment horizontal="center" vertical="center"/>
    </xf>
    <xf numFmtId="170" fontId="0" fillId="0" borderId="0" xfId="0" applyNumberFormat="1" applyAlignment="1">
      <alignment horizontal="center"/>
    </xf>
    <xf numFmtId="164" fontId="0" fillId="13" borderId="0" xfId="0" applyFont="1" applyFill="1" applyAlignment="1">
      <alignment horizontal="center"/>
    </xf>
    <xf numFmtId="170" fontId="0" fillId="13" borderId="0" xfId="0" applyNumberFormat="1" applyFill="1" applyAlignment="1">
      <alignment horizontal="center"/>
    </xf>
    <xf numFmtId="172" fontId="0" fillId="0" borderId="0" xfId="0" applyNumberFormat="1" applyAlignment="1">
      <alignment/>
    </xf>
    <xf numFmtId="172" fontId="0" fillId="0" borderId="0" xfId="0" applyNumberFormat="1" applyAlignment="1">
      <alignment horizontal="center"/>
    </xf>
    <xf numFmtId="172" fontId="13" fillId="13" borderId="0" xfId="0" applyNumberFormat="1" applyFont="1" applyFill="1" applyAlignment="1">
      <alignment/>
    </xf>
    <xf numFmtId="169" fontId="0" fillId="0" borderId="0" xfId="0" applyNumberFormat="1" applyFont="1" applyBorder="1" applyAlignment="1">
      <alignment horizontal="left" vertical="center"/>
    </xf>
    <xf numFmtId="164" fontId="13" fillId="0" borderId="0" xfId="0" applyFont="1" applyBorder="1" applyAlignment="1">
      <alignment horizontal="center" vertical="center"/>
    </xf>
    <xf numFmtId="164" fontId="0" fillId="0" borderId="0" xfId="0" applyNumberFormat="1" applyAlignment="1">
      <alignment horizontal="center"/>
    </xf>
    <xf numFmtId="173"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Font="1" applyAlignment="1">
      <alignment horizontal="center"/>
    </xf>
    <xf numFmtId="173" fontId="0" fillId="0" borderId="0" xfId="0" applyNumberFormat="1" applyFont="1" applyAlignment="1">
      <alignment horizontal="left"/>
    </xf>
    <xf numFmtId="173" fontId="13" fillId="0" borderId="0" xfId="0" applyNumberFormat="1" applyFont="1" applyAlignment="1">
      <alignment horizontal="center" wrapText="1"/>
    </xf>
    <xf numFmtId="166" fontId="13" fillId="0" borderId="0" xfId="0" applyNumberFormat="1" applyFont="1" applyAlignment="1">
      <alignment horizontal="center" wrapText="1"/>
    </xf>
    <xf numFmtId="164" fontId="0" fillId="0" borderId="0" xfId="0" applyFont="1" applyBorder="1" applyAlignment="1">
      <alignment horizontal="right" vertical="center"/>
    </xf>
    <xf numFmtId="164" fontId="0" fillId="0" borderId="0" xfId="0" applyFont="1" applyBorder="1" applyAlignment="1">
      <alignment horizontal="center" vertical="center"/>
    </xf>
  </cellXfs>
  <cellStyles count="40">
    <cellStyle name="Normal" xfId="0"/>
    <cellStyle name="Comma" xfId="15"/>
    <cellStyle name="Comma [0]" xfId="16"/>
    <cellStyle name="Currency" xfId="17"/>
    <cellStyle name="Currency [0]" xfId="18"/>
    <cellStyle name="Percent" xfId="19"/>
    <cellStyle name="Accent 1 1" xfId="20"/>
    <cellStyle name="Accent 1 2" xfId="21"/>
    <cellStyle name="Accent 2 1" xfId="22"/>
    <cellStyle name="Accent 2 2" xfId="23"/>
    <cellStyle name="Accent 3 1" xfId="24"/>
    <cellStyle name="Accent 3 2" xfId="25"/>
    <cellStyle name="Accent 4" xfId="26"/>
    <cellStyle name="Accent 5" xfId="27"/>
    <cellStyle name="Bad 1" xfId="28"/>
    <cellStyle name="Bad 2" xfId="29"/>
    <cellStyle name="Error 1" xfId="30"/>
    <cellStyle name="Error 2" xfId="31"/>
    <cellStyle name="Footnote 1" xfId="32"/>
    <cellStyle name="Footnote 2" xfId="33"/>
    <cellStyle name="Good 1" xfId="34"/>
    <cellStyle name="Good 2" xfId="35"/>
    <cellStyle name="Heading 1 1" xfId="36"/>
    <cellStyle name="Heading 1 2" xfId="37"/>
    <cellStyle name="Heading 2 1" xfId="38"/>
    <cellStyle name="Heading 2 2" xfId="39"/>
    <cellStyle name="Heading 3" xfId="40"/>
    <cellStyle name="Heading 4" xfId="41"/>
    <cellStyle name="Hyperlink 1" xfId="42"/>
    <cellStyle name="Hyperlink 2" xfId="43"/>
    <cellStyle name="Neutral 1" xfId="44"/>
    <cellStyle name="Neutral 2" xfId="45"/>
    <cellStyle name="Note 1" xfId="46"/>
    <cellStyle name="Note 2" xfId="47"/>
    <cellStyle name="Status 1" xfId="48"/>
    <cellStyle name="Status 2" xfId="49"/>
    <cellStyle name="Text 1" xfId="50"/>
    <cellStyle name="Text 2" xfId="51"/>
    <cellStyle name="Warning 1" xfId="52"/>
    <cellStyle name="Warning 2" xfId="53"/>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D3D3D3"/>
      <rgbColor rgb="00000080"/>
      <rgbColor rgb="00FF00FF"/>
      <rgbColor rgb="00FFF2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8FBC8F"/>
      <rgbColor rgb="00003366"/>
      <rgbColor rgb="003CB371"/>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7"/>
  <sheetViews>
    <sheetView tabSelected="1" zoomScale="140" zoomScaleNormal="140" workbookViewId="0" topLeftCell="A1">
      <pane ySplit="3" topLeftCell="A57" activePane="bottomLeft" state="frozen"/>
      <selection pane="topLeft" activeCell="A1" sqref="A1"/>
      <selection pane="bottomLeft" activeCell="E82" sqref="E82"/>
    </sheetView>
  </sheetViews>
  <sheetFormatPr defaultColWidth="10.28125" defaultRowHeight="12.75" customHeight="1"/>
  <cols>
    <col min="1" max="1" width="16.00390625" style="1" customWidth="1"/>
    <col min="2" max="2" width="13.00390625" style="0" customWidth="1"/>
    <col min="3" max="4" width="11.421875" style="0" customWidth="1"/>
    <col min="5" max="5" width="14.57421875" style="2" customWidth="1"/>
    <col min="6" max="6" width="9.140625" style="3" customWidth="1"/>
    <col min="7" max="7" width="9.140625" style="0" customWidth="1"/>
    <col min="8" max="8" width="9.140625" style="3" customWidth="1"/>
    <col min="9" max="10" width="9.140625" style="0" customWidth="1"/>
    <col min="11" max="11" width="12.7109375" style="0" customWidth="1"/>
    <col min="12" max="16384" width="11.421875" style="0" customWidth="1"/>
  </cols>
  <sheetData>
    <row r="1" spans="1:11" s="8" customFormat="1" ht="34.5" customHeight="1">
      <c r="A1" s="4" t="s">
        <v>0</v>
      </c>
      <c r="B1" s="4" t="s">
        <v>1</v>
      </c>
      <c r="C1" s="4" t="s">
        <v>2</v>
      </c>
      <c r="D1" s="4" t="s">
        <v>3</v>
      </c>
      <c r="E1" s="5" t="s">
        <v>4</v>
      </c>
      <c r="F1" s="6" t="s">
        <v>5</v>
      </c>
      <c r="G1" s="6"/>
      <c r="H1" s="6"/>
      <c r="I1" s="6"/>
      <c r="J1" s="6"/>
      <c r="K1" s="7" t="s">
        <v>6</v>
      </c>
    </row>
    <row r="2" spans="5:11" s="8" customFormat="1" ht="7.5" customHeight="1">
      <c r="E2" s="9"/>
      <c r="F2" s="10"/>
      <c r="G2" s="11"/>
      <c r="H2" s="11"/>
      <c r="I2" s="11"/>
      <c r="J2" s="11"/>
      <c r="K2" s="7"/>
    </row>
    <row r="3" spans="1:11" s="8" customFormat="1" ht="14.25" customHeight="1">
      <c r="A3" s="12" t="s">
        <v>7</v>
      </c>
      <c r="B3" s="12"/>
      <c r="C3" s="12"/>
      <c r="D3" s="12"/>
      <c r="E3" s="12"/>
      <c r="F3" s="13">
        <v>200</v>
      </c>
      <c r="G3" s="13">
        <f>(F3+H3)/2</f>
        <v>1275</v>
      </c>
      <c r="H3" s="13">
        <f>(F3+J3)/2</f>
        <v>2350</v>
      </c>
      <c r="I3" s="13">
        <f>(H3+J3)/2</f>
        <v>3425</v>
      </c>
      <c r="J3" s="13">
        <v>4500</v>
      </c>
      <c r="K3" s="3">
        <v>1750</v>
      </c>
    </row>
    <row r="4" spans="1:11" s="8" customFormat="1" ht="14.25" customHeight="1">
      <c r="A4" s="14" t="s">
        <v>8</v>
      </c>
      <c r="B4" s="14"/>
      <c r="C4" s="14"/>
      <c r="D4" s="14"/>
      <c r="E4" s="14"/>
      <c r="F4" s="15"/>
      <c r="G4" s="16"/>
      <c r="H4" s="16"/>
      <c r="I4" s="16"/>
      <c r="J4" s="16"/>
      <c r="K4" s="17"/>
    </row>
    <row r="5" spans="1:11" s="8" customFormat="1" ht="14.25" customHeight="1">
      <c r="A5" s="18" t="s">
        <v>9</v>
      </c>
      <c r="B5" s="18"/>
      <c r="C5" s="18"/>
      <c r="D5" s="18"/>
      <c r="E5" s="18"/>
      <c r="F5" s="13">
        <f>F$3*$E$7</f>
        <v>200</v>
      </c>
      <c r="G5" s="13">
        <f>G$3*$E$7</f>
        <v>1275</v>
      </c>
      <c r="H5" s="13">
        <f>H$3*$E$7</f>
        <v>2350</v>
      </c>
      <c r="I5" s="13">
        <f>I$3*$E$7</f>
        <v>3425</v>
      </c>
      <c r="J5" s="13">
        <f>J$3*$E$7</f>
        <v>4500</v>
      </c>
      <c r="K5" s="19">
        <f>K$3*$E$25</f>
        <v>1750</v>
      </c>
    </row>
    <row r="6" spans="1:11" s="8" customFormat="1" ht="14.25" customHeight="1">
      <c r="A6" s="20">
        <v>1</v>
      </c>
      <c r="B6" s="21" t="s">
        <v>10</v>
      </c>
      <c r="C6" s="22">
        <v>24</v>
      </c>
      <c r="D6" s="22">
        <v>24</v>
      </c>
      <c r="E6" s="23">
        <f aca="true" t="shared" si="0" ref="E6:E7">C6/D6</f>
        <v>1</v>
      </c>
      <c r="F6" s="24">
        <f>$E6*F$5</f>
        <v>200</v>
      </c>
      <c r="G6" s="24">
        <f>$E6*G$5</f>
        <v>1275</v>
      </c>
      <c r="H6" s="24">
        <f>$E6*H$5</f>
        <v>2350</v>
      </c>
      <c r="I6" s="24">
        <f>$E6*I$5</f>
        <v>3425</v>
      </c>
      <c r="J6" s="24">
        <f>$E6*J$5</f>
        <v>4500</v>
      </c>
      <c r="K6" s="3">
        <f>$E6*K$10*$E$17</f>
        <v>1750</v>
      </c>
    </row>
    <row r="7" spans="1:11" s="8" customFormat="1" ht="14.25" customHeight="1">
      <c r="A7" s="18" t="s">
        <v>11</v>
      </c>
      <c r="B7" s="18"/>
      <c r="C7" s="25">
        <v>1</v>
      </c>
      <c r="D7" s="25">
        <v>1</v>
      </c>
      <c r="E7" s="23">
        <f t="shared" si="0"/>
        <v>1</v>
      </c>
      <c r="F7" s="26"/>
      <c r="G7" s="27"/>
      <c r="H7" s="27"/>
      <c r="I7" s="27"/>
      <c r="J7" s="27"/>
      <c r="K7" s="3"/>
    </row>
    <row r="8" spans="1:11" s="8" customFormat="1" ht="14.25" customHeight="1">
      <c r="A8" s="12"/>
      <c r="B8" s="12"/>
      <c r="C8" s="12"/>
      <c r="D8" s="12"/>
      <c r="E8" s="12"/>
      <c r="F8" s="13"/>
      <c r="G8" s="13"/>
      <c r="H8" s="13"/>
      <c r="I8" s="13"/>
      <c r="J8" s="13"/>
      <c r="K8" s="3"/>
    </row>
    <row r="9" spans="1:11" s="8" customFormat="1" ht="12.75" customHeight="1">
      <c r="A9" s="28" t="s">
        <v>12</v>
      </c>
      <c r="B9" s="28"/>
      <c r="C9" s="28"/>
      <c r="D9" s="28"/>
      <c r="E9" s="28"/>
      <c r="F9" s="15"/>
      <c r="G9" s="16"/>
      <c r="H9" s="16"/>
      <c r="I9" s="16"/>
      <c r="J9" s="16"/>
      <c r="K9" s="17"/>
    </row>
    <row r="10" spans="1:16" ht="12.75" customHeight="1">
      <c r="A10" s="29" t="s">
        <v>9</v>
      </c>
      <c r="B10" s="29"/>
      <c r="C10" s="29"/>
      <c r="D10" s="29"/>
      <c r="E10" s="29"/>
      <c r="F10" s="13">
        <f>F$3*$E$17</f>
        <v>200</v>
      </c>
      <c r="G10" s="13">
        <f>G$3*$E$17</f>
        <v>1275</v>
      </c>
      <c r="H10" s="13">
        <f>H$3*$E$17</f>
        <v>2350</v>
      </c>
      <c r="I10" s="13">
        <f>I$3*$E$17</f>
        <v>3425</v>
      </c>
      <c r="J10" s="13">
        <f>J$3*$E$17</f>
        <v>4500</v>
      </c>
      <c r="K10" s="19">
        <f>K$3*$E$25</f>
        <v>1750</v>
      </c>
      <c r="L10" s="3"/>
      <c r="M10" s="3"/>
      <c r="N10" s="3"/>
      <c r="O10" s="3"/>
      <c r="P10" s="3"/>
    </row>
    <row r="11" spans="1:16" ht="12.75" customHeight="1">
      <c r="A11" s="30">
        <v>1</v>
      </c>
      <c r="B11" s="31">
        <v>19.685</v>
      </c>
      <c r="C11" s="31">
        <v>18.0594</v>
      </c>
      <c r="D11" s="31">
        <v>55.1434</v>
      </c>
      <c r="E11" s="32">
        <f aca="true" t="shared" si="1" ref="E11:E17">C11/D11</f>
        <v>0.3274988484569323</v>
      </c>
      <c r="F11" s="24">
        <f aca="true" t="shared" si="2" ref="F11:F16">$E11*F$10</f>
        <v>65.49976969138646</v>
      </c>
      <c r="G11" s="24">
        <f aca="true" t="shared" si="3" ref="G11:G16">$E11*G$10</f>
        <v>417.56103178258866</v>
      </c>
      <c r="H11" s="24">
        <f aca="true" t="shared" si="4" ref="H11:H16">$E11*H$10</f>
        <v>769.6222938737909</v>
      </c>
      <c r="I11" s="24">
        <f aca="true" t="shared" si="5" ref="I11:I16">$E11*I$10</f>
        <v>1121.683555964993</v>
      </c>
      <c r="J11" s="24">
        <f aca="true" t="shared" si="6" ref="J11:J16">$E11*J$10</f>
        <v>1473.7448180561953</v>
      </c>
      <c r="K11" s="3">
        <f aca="true" t="shared" si="7" ref="K11:K16">$E11*K$10*$E$17</f>
        <v>573.1229847996315</v>
      </c>
      <c r="L11" s="3"/>
      <c r="M11" s="3"/>
      <c r="N11" s="3"/>
      <c r="O11" s="3"/>
      <c r="P11" s="3"/>
    </row>
    <row r="12" spans="1:16" ht="12.75" customHeight="1">
      <c r="A12" s="30">
        <v>2</v>
      </c>
      <c r="B12" s="31">
        <v>27.1018</v>
      </c>
      <c r="C12" s="31">
        <v>25.4762</v>
      </c>
      <c r="D12" s="31">
        <v>47.7266</v>
      </c>
      <c r="E12" s="32">
        <f t="shared" si="1"/>
        <v>0.533794571580628</v>
      </c>
      <c r="F12" s="24">
        <f t="shared" si="2"/>
        <v>106.75891431612561</v>
      </c>
      <c r="G12" s="24">
        <f t="shared" si="3"/>
        <v>680.5880787653008</v>
      </c>
      <c r="H12" s="24">
        <f t="shared" si="4"/>
        <v>1254.417243214476</v>
      </c>
      <c r="I12" s="24">
        <f t="shared" si="5"/>
        <v>1828.246407663651</v>
      </c>
      <c r="J12" s="24">
        <f t="shared" si="6"/>
        <v>2402.075572112826</v>
      </c>
      <c r="K12" s="3">
        <f t="shared" si="7"/>
        <v>934.140500266099</v>
      </c>
      <c r="L12" s="3"/>
      <c r="M12" s="3"/>
      <c r="N12" s="3"/>
      <c r="O12" s="3"/>
      <c r="P12" s="3"/>
    </row>
    <row r="13" spans="1:16" ht="12.75" customHeight="1">
      <c r="A13" s="30">
        <v>3</v>
      </c>
      <c r="B13" s="31">
        <v>34.5186</v>
      </c>
      <c r="C13" s="31">
        <v>32.893</v>
      </c>
      <c r="D13" s="31">
        <v>40.3098</v>
      </c>
      <c r="E13" s="32">
        <f t="shared" si="1"/>
        <v>0.8160050409577819</v>
      </c>
      <c r="F13" s="24">
        <f t="shared" si="2"/>
        <v>163.20100819155638</v>
      </c>
      <c r="G13" s="24">
        <f t="shared" si="3"/>
        <v>1040.406427221172</v>
      </c>
      <c r="H13" s="24">
        <f t="shared" si="4"/>
        <v>1917.6118462507875</v>
      </c>
      <c r="I13" s="24">
        <f t="shared" si="5"/>
        <v>2794.8172652804033</v>
      </c>
      <c r="J13" s="24">
        <f t="shared" si="6"/>
        <v>3672.0226843100186</v>
      </c>
      <c r="K13" s="3">
        <f t="shared" si="7"/>
        <v>1428.0088216761183</v>
      </c>
      <c r="L13" s="3"/>
      <c r="M13" s="3"/>
      <c r="N13" s="3"/>
      <c r="O13" s="3"/>
      <c r="P13" s="3"/>
    </row>
    <row r="14" spans="1:16" ht="12.75" customHeight="1">
      <c r="A14" s="30">
        <v>4</v>
      </c>
      <c r="B14" s="31">
        <v>41.9354</v>
      </c>
      <c r="C14" s="31">
        <v>40.3098</v>
      </c>
      <c r="D14" s="31">
        <v>32.893</v>
      </c>
      <c r="E14" s="32">
        <f t="shared" si="1"/>
        <v>1.2254826254826254</v>
      </c>
      <c r="F14" s="24">
        <f t="shared" si="2"/>
        <v>245.09652509652508</v>
      </c>
      <c r="G14" s="24">
        <f t="shared" si="3"/>
        <v>1562.4903474903474</v>
      </c>
      <c r="H14" s="24">
        <f t="shared" si="4"/>
        <v>2879.8841698841698</v>
      </c>
      <c r="I14" s="24">
        <f t="shared" si="5"/>
        <v>4197.277992277992</v>
      </c>
      <c r="J14" s="24">
        <f t="shared" si="6"/>
        <v>5514.671814671814</v>
      </c>
      <c r="K14" s="3">
        <f t="shared" si="7"/>
        <v>2144.5945945945946</v>
      </c>
      <c r="L14" s="3"/>
      <c r="M14" s="3"/>
      <c r="N14" s="3"/>
      <c r="O14" s="3"/>
      <c r="P14" s="3"/>
    </row>
    <row r="15" spans="1:16" ht="12.75" customHeight="1">
      <c r="A15" s="30">
        <v>5</v>
      </c>
      <c r="B15" s="31">
        <v>49.3522</v>
      </c>
      <c r="C15" s="31">
        <v>47.7266</v>
      </c>
      <c r="D15" s="31">
        <v>25.4762</v>
      </c>
      <c r="E15" s="32">
        <f t="shared" si="1"/>
        <v>1.8733798604187437</v>
      </c>
      <c r="F15" s="24">
        <f t="shared" si="2"/>
        <v>374.6759720837487</v>
      </c>
      <c r="G15" s="24">
        <f t="shared" si="3"/>
        <v>2388.5593220338983</v>
      </c>
      <c r="H15" s="24">
        <f t="shared" si="4"/>
        <v>4402.442671984048</v>
      </c>
      <c r="I15" s="24">
        <f t="shared" si="5"/>
        <v>6416.326021934197</v>
      </c>
      <c r="J15" s="24">
        <f t="shared" si="6"/>
        <v>8430.209371884346</v>
      </c>
      <c r="K15" s="3">
        <f t="shared" si="7"/>
        <v>3278.4147557328015</v>
      </c>
      <c r="L15" s="3"/>
      <c r="M15" s="3"/>
      <c r="N15" s="3"/>
      <c r="O15" s="3"/>
      <c r="P15" s="3"/>
    </row>
    <row r="16" spans="1:16" ht="12.75" customHeight="1">
      <c r="A16" s="30">
        <v>6</v>
      </c>
      <c r="B16" s="31">
        <v>56.769</v>
      </c>
      <c r="C16" s="31">
        <v>55.1434</v>
      </c>
      <c r="D16" s="31">
        <v>18.0594</v>
      </c>
      <c r="E16" s="32">
        <f t="shared" si="1"/>
        <v>3.0534458509142053</v>
      </c>
      <c r="F16" s="24">
        <f t="shared" si="2"/>
        <v>610.689170182841</v>
      </c>
      <c r="G16" s="24">
        <f t="shared" si="3"/>
        <v>3893.143459915612</v>
      </c>
      <c r="H16" s="24">
        <f t="shared" si="4"/>
        <v>7175.597749648382</v>
      </c>
      <c r="I16" s="24">
        <f t="shared" si="5"/>
        <v>10458.052039381153</v>
      </c>
      <c r="J16" s="24">
        <f t="shared" si="6"/>
        <v>13740.506329113923</v>
      </c>
      <c r="K16" s="3">
        <f t="shared" si="7"/>
        <v>5343.5302390998595</v>
      </c>
      <c r="L16" s="3"/>
      <c r="M16" s="3"/>
      <c r="N16" s="3"/>
      <c r="O16" s="3"/>
      <c r="P16" s="3"/>
    </row>
    <row r="17" spans="1:15" ht="12.75" customHeight="1">
      <c r="A17" s="29" t="s">
        <v>13</v>
      </c>
      <c r="B17" s="29"/>
      <c r="C17" s="25">
        <v>1</v>
      </c>
      <c r="D17" s="25">
        <v>1</v>
      </c>
      <c r="E17" s="32">
        <f t="shared" si="1"/>
        <v>1</v>
      </c>
      <c r="F17" s="26"/>
      <c r="G17" s="27"/>
      <c r="H17" s="27"/>
      <c r="I17" s="27"/>
      <c r="J17" s="27"/>
      <c r="K17" s="3"/>
      <c r="L17" s="3"/>
      <c r="M17" s="3"/>
      <c r="N17" s="3"/>
      <c r="O17" s="3"/>
    </row>
    <row r="18" spans="1:15" ht="12.75" customHeight="1">
      <c r="A18" s="33"/>
      <c r="B18" s="34"/>
      <c r="C18" s="35"/>
      <c r="D18" s="35"/>
      <c r="G18" s="3"/>
      <c r="I18" s="3"/>
      <c r="J18" s="3"/>
      <c r="K18" s="3"/>
      <c r="L18" s="3"/>
      <c r="M18" s="3"/>
      <c r="N18" s="3"/>
      <c r="O18" s="3"/>
    </row>
    <row r="19" spans="1:15" ht="12.75" customHeight="1">
      <c r="A19" s="28" t="s">
        <v>14</v>
      </c>
      <c r="B19" s="28"/>
      <c r="C19" s="28"/>
      <c r="D19" s="28"/>
      <c r="E19" s="28"/>
      <c r="G19" s="3"/>
      <c r="I19" s="3"/>
      <c r="J19" s="3"/>
      <c r="K19" s="3"/>
      <c r="L19" s="3"/>
      <c r="M19" s="3"/>
      <c r="N19" s="3"/>
      <c r="O19" s="3"/>
    </row>
    <row r="20" spans="1:16" ht="12.75" customHeight="1">
      <c r="A20" s="29" t="s">
        <v>15</v>
      </c>
      <c r="B20" s="29"/>
      <c r="C20" s="29"/>
      <c r="D20" s="29"/>
      <c r="E20" s="29"/>
      <c r="F20" s="13">
        <f>F$3*$E$25</f>
        <v>200</v>
      </c>
      <c r="G20" s="13">
        <f>G$3*$E$25</f>
        <v>1275</v>
      </c>
      <c r="H20" s="13">
        <f>H$3*$E$25</f>
        <v>2350</v>
      </c>
      <c r="I20" s="13">
        <f>I$3*$E$25</f>
        <v>3425</v>
      </c>
      <c r="J20" s="13">
        <f>J$3*$E$25</f>
        <v>4500</v>
      </c>
      <c r="K20" s="36">
        <f>K$3*$E$25</f>
        <v>1750</v>
      </c>
      <c r="L20" s="3"/>
      <c r="M20" s="3"/>
      <c r="N20" s="3"/>
      <c r="O20" s="3"/>
      <c r="P20" s="3"/>
    </row>
    <row r="21" spans="1:16" ht="12.75" customHeight="1">
      <c r="A21" s="30">
        <v>1</v>
      </c>
      <c r="B21" s="31"/>
      <c r="C21" s="31"/>
      <c r="D21" s="31"/>
      <c r="E21" s="32">
        <f>1/4</f>
        <v>0.25</v>
      </c>
      <c r="F21" s="24">
        <f aca="true" t="shared" si="8" ref="F21:F24">$E21*F$20</f>
        <v>50</v>
      </c>
      <c r="G21" s="24">
        <f aca="true" t="shared" si="9" ref="G21:G24">$E21*G$20</f>
        <v>318.75</v>
      </c>
      <c r="H21" s="24">
        <f aca="true" t="shared" si="10" ref="H21:H24">$E21*H$20</f>
        <v>587.5</v>
      </c>
      <c r="I21" s="24">
        <f aca="true" t="shared" si="11" ref="I21:I24">$E21*I$20</f>
        <v>856.25</v>
      </c>
      <c r="J21" s="24">
        <f aca="true" t="shared" si="12" ref="J21:J24">$E21*J$20</f>
        <v>1125</v>
      </c>
      <c r="K21" s="37">
        <f aca="true" t="shared" si="13" ref="K21:K24">$E21*K$20</f>
        <v>437.5</v>
      </c>
      <c r="L21" s="3"/>
      <c r="M21" s="3"/>
      <c r="N21" s="3"/>
      <c r="O21" s="3"/>
      <c r="P21" s="3"/>
    </row>
    <row r="22" spans="1:16" ht="12.75" customHeight="1">
      <c r="A22" s="30">
        <v>2</v>
      </c>
      <c r="B22" s="31"/>
      <c r="C22" s="31"/>
      <c r="D22" s="31"/>
      <c r="E22" s="32">
        <f>1/2.3</f>
        <v>0.4347826086956522</v>
      </c>
      <c r="F22" s="24">
        <f t="shared" si="8"/>
        <v>86.95652173913044</v>
      </c>
      <c r="G22" s="24">
        <f t="shared" si="9"/>
        <v>554.3478260869566</v>
      </c>
      <c r="H22" s="24">
        <f t="shared" si="10"/>
        <v>1021.7391304347827</v>
      </c>
      <c r="I22" s="24">
        <f t="shared" si="11"/>
        <v>1489.1304347826087</v>
      </c>
      <c r="J22" s="24">
        <f t="shared" si="12"/>
        <v>1956.521739130435</v>
      </c>
      <c r="K22" s="37">
        <f t="shared" si="13"/>
        <v>760.8695652173914</v>
      </c>
      <c r="L22" s="3"/>
      <c r="M22" s="3"/>
      <c r="N22" s="3"/>
      <c r="O22" s="3"/>
      <c r="P22" s="3"/>
    </row>
    <row r="23" spans="1:16" ht="12.75" customHeight="1">
      <c r="A23" s="30">
        <v>3</v>
      </c>
      <c r="B23" s="31"/>
      <c r="C23" s="31"/>
      <c r="D23" s="31"/>
      <c r="E23" s="32">
        <f>1/1.5</f>
        <v>0.6666666666666666</v>
      </c>
      <c r="F23" s="24">
        <f t="shared" si="8"/>
        <v>133.33333333333331</v>
      </c>
      <c r="G23" s="24">
        <f t="shared" si="9"/>
        <v>850</v>
      </c>
      <c r="H23" s="24">
        <f t="shared" si="10"/>
        <v>1566.6666666666665</v>
      </c>
      <c r="I23" s="24">
        <f t="shared" si="11"/>
        <v>2283.333333333333</v>
      </c>
      <c r="J23" s="24">
        <f t="shared" si="12"/>
        <v>3000</v>
      </c>
      <c r="K23" s="37">
        <f t="shared" si="13"/>
        <v>1166.6666666666665</v>
      </c>
      <c r="L23" s="3"/>
      <c r="M23" s="3"/>
      <c r="N23" s="3"/>
      <c r="O23" s="3"/>
      <c r="P23" s="3"/>
    </row>
    <row r="24" spans="1:16" ht="12.75" customHeight="1">
      <c r="A24" s="30">
        <v>4</v>
      </c>
      <c r="B24" s="31"/>
      <c r="C24" s="31"/>
      <c r="D24" s="31"/>
      <c r="E24" s="32">
        <f>1/1</f>
        <v>1</v>
      </c>
      <c r="F24" s="24">
        <f t="shared" si="8"/>
        <v>200</v>
      </c>
      <c r="G24" s="24">
        <f t="shared" si="9"/>
        <v>1275</v>
      </c>
      <c r="H24" s="24">
        <f t="shared" si="10"/>
        <v>2350</v>
      </c>
      <c r="I24" s="24">
        <f t="shared" si="11"/>
        <v>3425</v>
      </c>
      <c r="J24" s="24">
        <f t="shared" si="12"/>
        <v>4500</v>
      </c>
      <c r="K24" s="37">
        <f t="shared" si="13"/>
        <v>1750</v>
      </c>
      <c r="L24" s="3"/>
      <c r="M24" s="3"/>
      <c r="N24" s="3"/>
      <c r="O24" s="3"/>
      <c r="P24" s="3"/>
    </row>
    <row r="25" spans="1:15" ht="12.75" customHeight="1">
      <c r="A25" s="29" t="s">
        <v>11</v>
      </c>
      <c r="B25" s="29"/>
      <c r="C25" s="38">
        <v>1</v>
      </c>
      <c r="D25" s="38">
        <v>1</v>
      </c>
      <c r="E25" s="32">
        <f>C25/D25</f>
        <v>1</v>
      </c>
      <c r="G25" s="3"/>
      <c r="I25" s="3"/>
      <c r="J25" s="3"/>
      <c r="K25" s="3"/>
      <c r="L25" s="3"/>
      <c r="M25" s="3"/>
      <c r="N25" s="3"/>
      <c r="O25" s="3"/>
    </row>
    <row r="26" spans="1:15" ht="12.75" customHeight="1">
      <c r="A26" s="33"/>
      <c r="B26" s="34"/>
      <c r="C26" s="35"/>
      <c r="D26" s="35"/>
      <c r="G26" s="3"/>
      <c r="I26" s="3"/>
      <c r="J26" s="3"/>
      <c r="K26" s="3"/>
      <c r="L26" s="3"/>
      <c r="M26" s="3"/>
      <c r="N26" s="3"/>
      <c r="O26" s="3"/>
    </row>
    <row r="27" spans="1:15" ht="12.75" customHeight="1">
      <c r="A27" s="39" t="s">
        <v>16</v>
      </c>
      <c r="B27" s="39"/>
      <c r="C27" s="39"/>
      <c r="D27" s="39"/>
      <c r="E27" s="39"/>
      <c r="G27" s="3"/>
      <c r="I27" s="3"/>
      <c r="J27" s="3"/>
      <c r="K27" s="3"/>
      <c r="L27" s="3"/>
      <c r="M27" s="3"/>
      <c r="N27" s="3"/>
      <c r="O27" s="3"/>
    </row>
    <row r="28" spans="1:16" ht="12.75" customHeight="1">
      <c r="A28" s="39" t="s">
        <v>17</v>
      </c>
      <c r="B28" s="39"/>
      <c r="C28" s="39"/>
      <c r="D28" s="39"/>
      <c r="E28" s="39"/>
      <c r="F28" s="19">
        <f>F$3*$E$35</f>
        <v>200</v>
      </c>
      <c r="G28" s="19">
        <f>G$3*$E$35</f>
        <v>1275</v>
      </c>
      <c r="H28" s="19">
        <f>H$3*$E$35</f>
        <v>2350</v>
      </c>
      <c r="I28" s="19">
        <f>I$3*$E$35</f>
        <v>3425</v>
      </c>
      <c r="J28" s="19">
        <f>J$3*$E$35</f>
        <v>4500</v>
      </c>
      <c r="K28" s="19">
        <f>K$3*$E$35</f>
        <v>1750</v>
      </c>
      <c r="L28" s="3"/>
      <c r="M28" s="3"/>
      <c r="N28" s="3"/>
      <c r="O28" s="3"/>
      <c r="P28" s="3"/>
    </row>
    <row r="29" spans="1:16" ht="12.75" customHeight="1">
      <c r="A29" s="40" t="s">
        <v>18</v>
      </c>
      <c r="B29" s="41">
        <v>27.1018</v>
      </c>
      <c r="C29" s="41">
        <v>25.4762</v>
      </c>
      <c r="D29" s="42">
        <v>55.1434</v>
      </c>
      <c r="E29" s="2">
        <f aca="true" t="shared" si="14" ref="E29:E35">C29/D29</f>
        <v>0.4619990787655458</v>
      </c>
      <c r="F29" s="3">
        <f aca="true" t="shared" si="15" ref="F29:F34">$E29*F$28</f>
        <v>92.39981575310917</v>
      </c>
      <c r="G29" s="3">
        <f aca="true" t="shared" si="16" ref="G29:G34">$E29*G$28</f>
        <v>589.048825426071</v>
      </c>
      <c r="H29" s="3">
        <f aca="true" t="shared" si="17" ref="H29:H34">$E29*H$28</f>
        <v>1085.6978350990325</v>
      </c>
      <c r="I29" s="3">
        <f aca="true" t="shared" si="18" ref="I29:I34">$E29*I$28</f>
        <v>1582.3468447719943</v>
      </c>
      <c r="J29" s="3">
        <f aca="true" t="shared" si="19" ref="J29:J34">$E29*J$28</f>
        <v>2078.995854444956</v>
      </c>
      <c r="K29" s="3">
        <f aca="true" t="shared" si="20" ref="K29:K34">$E29*K$28</f>
        <v>808.4983878397052</v>
      </c>
      <c r="L29" s="3"/>
      <c r="M29" s="3"/>
      <c r="N29" s="3"/>
      <c r="O29" s="3"/>
      <c r="P29" s="3"/>
    </row>
    <row r="30" spans="1:16" ht="12.75" customHeight="1">
      <c r="A30" s="40" t="s">
        <v>19</v>
      </c>
      <c r="B30" s="41">
        <v>27.1018</v>
      </c>
      <c r="C30" s="41">
        <v>25.4762</v>
      </c>
      <c r="D30" s="42">
        <v>47.7266</v>
      </c>
      <c r="E30" s="2">
        <f t="shared" si="14"/>
        <v>0.533794571580628</v>
      </c>
      <c r="F30" s="3">
        <f t="shared" si="15"/>
        <v>106.75891431612561</v>
      </c>
      <c r="G30" s="3">
        <f t="shared" si="16"/>
        <v>680.5880787653008</v>
      </c>
      <c r="H30" s="3">
        <f t="shared" si="17"/>
        <v>1254.417243214476</v>
      </c>
      <c r="I30" s="3">
        <f t="shared" si="18"/>
        <v>1828.246407663651</v>
      </c>
      <c r="J30" s="3">
        <f t="shared" si="19"/>
        <v>2402.075572112826</v>
      </c>
      <c r="K30" s="3">
        <f t="shared" si="20"/>
        <v>934.140500266099</v>
      </c>
      <c r="L30" s="3"/>
      <c r="M30" s="3"/>
      <c r="N30" s="3"/>
      <c r="O30" s="3"/>
      <c r="P30" s="3"/>
    </row>
    <row r="31" spans="1:16" ht="12.75" customHeight="1">
      <c r="A31" s="40" t="s">
        <v>20</v>
      </c>
      <c r="B31" s="41">
        <v>27.1018</v>
      </c>
      <c r="C31" s="41">
        <v>25.4762</v>
      </c>
      <c r="D31" s="42">
        <v>40.3098</v>
      </c>
      <c r="E31" s="2">
        <f t="shared" si="14"/>
        <v>0.6320100819155638</v>
      </c>
      <c r="F31" s="3">
        <f t="shared" si="15"/>
        <v>126.40201638311277</v>
      </c>
      <c r="G31" s="3">
        <f t="shared" si="16"/>
        <v>805.8128544423439</v>
      </c>
      <c r="H31" s="3">
        <f t="shared" si="17"/>
        <v>1485.223692501575</v>
      </c>
      <c r="I31" s="3">
        <f t="shared" si="18"/>
        <v>2164.634530560806</v>
      </c>
      <c r="J31" s="3">
        <f t="shared" si="19"/>
        <v>2844.045368620037</v>
      </c>
      <c r="K31" s="3">
        <f t="shared" si="20"/>
        <v>1106.0176433522367</v>
      </c>
      <c r="L31" s="3"/>
      <c r="M31" s="3"/>
      <c r="N31" s="3"/>
      <c r="O31" s="3"/>
      <c r="P31" s="3"/>
    </row>
    <row r="32" spans="1:16" ht="12.75" customHeight="1">
      <c r="A32" s="40" t="s">
        <v>21</v>
      </c>
      <c r="B32" s="41">
        <v>27.1018</v>
      </c>
      <c r="C32" s="41">
        <v>25.4762</v>
      </c>
      <c r="D32" s="42">
        <v>32.893</v>
      </c>
      <c r="E32" s="2">
        <f t="shared" si="14"/>
        <v>0.7745173745173745</v>
      </c>
      <c r="F32" s="3">
        <f t="shared" si="15"/>
        <v>154.9034749034749</v>
      </c>
      <c r="G32" s="3">
        <f t="shared" si="16"/>
        <v>987.5096525096525</v>
      </c>
      <c r="H32" s="3">
        <f t="shared" si="17"/>
        <v>1820.11583011583</v>
      </c>
      <c r="I32" s="3">
        <f t="shared" si="18"/>
        <v>2652.7220077220077</v>
      </c>
      <c r="J32" s="3">
        <f t="shared" si="19"/>
        <v>3485.328185328185</v>
      </c>
      <c r="K32" s="3">
        <f t="shared" si="20"/>
        <v>1355.4054054054052</v>
      </c>
      <c r="L32" s="3"/>
      <c r="M32" s="3"/>
      <c r="N32" s="3"/>
      <c r="O32" s="3"/>
      <c r="P32" s="3"/>
    </row>
    <row r="33" spans="1:16" ht="12.75" customHeight="1">
      <c r="A33" s="40" t="s">
        <v>22</v>
      </c>
      <c r="B33" s="41">
        <v>27.1018</v>
      </c>
      <c r="C33" s="41">
        <v>25.4762</v>
      </c>
      <c r="D33" s="42">
        <v>25.4762</v>
      </c>
      <c r="E33" s="2">
        <f t="shared" si="14"/>
        <v>1</v>
      </c>
      <c r="F33" s="3">
        <f t="shared" si="15"/>
        <v>200</v>
      </c>
      <c r="G33" s="3">
        <f t="shared" si="16"/>
        <v>1275</v>
      </c>
      <c r="H33" s="3">
        <f t="shared" si="17"/>
        <v>2350</v>
      </c>
      <c r="I33" s="3">
        <f t="shared" si="18"/>
        <v>3425</v>
      </c>
      <c r="J33" s="3">
        <f t="shared" si="19"/>
        <v>4500</v>
      </c>
      <c r="K33" s="3">
        <f t="shared" si="20"/>
        <v>1750</v>
      </c>
      <c r="L33" s="3"/>
      <c r="M33" s="3"/>
      <c r="N33" s="3"/>
      <c r="O33" s="3"/>
      <c r="P33" s="3"/>
    </row>
    <row r="34" spans="1:16" ht="12.75" customHeight="1">
      <c r="A34" s="40" t="s">
        <v>23</v>
      </c>
      <c r="B34" s="41">
        <v>27.1018</v>
      </c>
      <c r="C34" s="41">
        <v>25.4762</v>
      </c>
      <c r="D34" s="42">
        <v>18.0594</v>
      </c>
      <c r="E34" s="2">
        <f t="shared" si="14"/>
        <v>1.410689170182841</v>
      </c>
      <c r="F34" s="3">
        <f t="shared" si="15"/>
        <v>282.1378340365682</v>
      </c>
      <c r="G34" s="3">
        <f t="shared" si="16"/>
        <v>1798.6286919831223</v>
      </c>
      <c r="H34" s="3">
        <f t="shared" si="17"/>
        <v>3315.1195499296764</v>
      </c>
      <c r="I34" s="3">
        <f t="shared" si="18"/>
        <v>4831.61040787623</v>
      </c>
      <c r="J34" s="3">
        <f t="shared" si="19"/>
        <v>6348.101265822785</v>
      </c>
      <c r="K34" s="3">
        <f t="shared" si="20"/>
        <v>2468.706047819972</v>
      </c>
      <c r="L34" s="3"/>
      <c r="M34" s="3"/>
      <c r="N34" s="3"/>
      <c r="O34" s="3"/>
      <c r="P34" s="3"/>
    </row>
    <row r="35" spans="1:15" ht="12.75" customHeight="1">
      <c r="A35" s="39" t="s">
        <v>11</v>
      </c>
      <c r="B35" s="39"/>
      <c r="C35" s="35">
        <v>1</v>
      </c>
      <c r="D35" s="35">
        <v>1</v>
      </c>
      <c r="E35" s="2">
        <f t="shared" si="14"/>
        <v>1</v>
      </c>
      <c r="G35" s="3"/>
      <c r="I35" s="3"/>
      <c r="J35" s="3"/>
      <c r="K35" s="3"/>
      <c r="L35" s="3"/>
      <c r="M35" s="3"/>
      <c r="N35" s="3"/>
      <c r="O35" s="3"/>
    </row>
    <row r="36" spans="1:15" ht="12.75" customHeight="1">
      <c r="A36" s="39"/>
      <c r="B36" s="33"/>
      <c r="C36" s="35"/>
      <c r="D36" s="35"/>
      <c r="G36" s="3"/>
      <c r="I36" s="3"/>
      <c r="J36" s="3"/>
      <c r="K36" s="3"/>
      <c r="L36" s="3"/>
      <c r="M36" s="3"/>
      <c r="N36" s="3"/>
      <c r="O36" s="3"/>
    </row>
    <row r="37" spans="1:15" ht="12.75" customHeight="1">
      <c r="A37" s="39" t="s">
        <v>24</v>
      </c>
      <c r="B37" s="39"/>
      <c r="C37" s="39"/>
      <c r="D37" s="39"/>
      <c r="E37" s="39"/>
      <c r="G37" s="3"/>
      <c r="I37" s="3"/>
      <c r="J37" s="3"/>
      <c r="K37" s="3"/>
      <c r="L37" s="3"/>
      <c r="M37" s="3"/>
      <c r="N37" s="3"/>
      <c r="O37" s="3"/>
    </row>
    <row r="38" spans="1:16" ht="12.75" customHeight="1">
      <c r="A38" s="39" t="s">
        <v>17</v>
      </c>
      <c r="B38" s="39"/>
      <c r="C38" s="39"/>
      <c r="D38" s="39"/>
      <c r="E38" s="39"/>
      <c r="F38" s="19">
        <f>F$3*$E$42</f>
        <v>200</v>
      </c>
      <c r="G38" s="19">
        <f>G$3*$E$42</f>
        <v>1275</v>
      </c>
      <c r="H38" s="19">
        <f>H$3*$E$42</f>
        <v>2350</v>
      </c>
      <c r="I38" s="19">
        <f>I$3*$E$42</f>
        <v>3425</v>
      </c>
      <c r="J38" s="19">
        <f>J$3*$E$42</f>
        <v>4500</v>
      </c>
      <c r="K38" s="19">
        <f>K$3*$E$42</f>
        <v>1750</v>
      </c>
      <c r="L38" s="3"/>
      <c r="M38" s="3"/>
      <c r="N38" s="3"/>
      <c r="O38" s="3"/>
      <c r="P38" s="3"/>
    </row>
    <row r="39" spans="1:16" ht="12.75" customHeight="1">
      <c r="A39" s="40">
        <v>1</v>
      </c>
      <c r="B39" s="42">
        <v>41.9354</v>
      </c>
      <c r="C39" s="42">
        <v>40.3098</v>
      </c>
      <c r="D39" s="42">
        <v>55.1434</v>
      </c>
      <c r="E39" s="2">
        <f aca="true" t="shared" si="21" ref="E39:E42">C39/D39</f>
        <v>0.730999539382773</v>
      </c>
      <c r="F39" s="3">
        <f aca="true" t="shared" si="22" ref="F39:F41">$E39*F$38</f>
        <v>146.1999078765546</v>
      </c>
      <c r="G39" s="3">
        <f aca="true" t="shared" si="23" ref="G39:G41">$E39*G$38</f>
        <v>932.0244127130355</v>
      </c>
      <c r="H39" s="3">
        <f aca="true" t="shared" si="24" ref="H39:H41">$E39*H$38</f>
        <v>1717.8489175495165</v>
      </c>
      <c r="I39" s="3">
        <f aca="true" t="shared" si="25" ref="I39:I41">$E39*I$38</f>
        <v>2503.6734223859976</v>
      </c>
      <c r="J39" s="3">
        <f aca="true" t="shared" si="26" ref="J39:J41">$E39*J$38</f>
        <v>3289.497927222478</v>
      </c>
      <c r="K39" s="3">
        <f aca="true" t="shared" si="27" ref="K39:K41">$E39*K$38</f>
        <v>1279.2491939198526</v>
      </c>
      <c r="L39" s="3"/>
      <c r="M39" s="3"/>
      <c r="N39" s="3"/>
      <c r="O39" s="3"/>
      <c r="P39" s="3"/>
    </row>
    <row r="40" spans="1:16" ht="12.75" customHeight="1">
      <c r="A40" s="40">
        <v>2</v>
      </c>
      <c r="B40" s="42">
        <v>49.3522</v>
      </c>
      <c r="C40" s="42">
        <v>47.7266</v>
      </c>
      <c r="D40" s="42">
        <v>47.7266</v>
      </c>
      <c r="E40" s="2">
        <f t="shared" si="21"/>
        <v>1</v>
      </c>
      <c r="F40" s="3">
        <f t="shared" si="22"/>
        <v>200</v>
      </c>
      <c r="G40" s="3">
        <f t="shared" si="23"/>
        <v>1275</v>
      </c>
      <c r="H40" s="3">
        <f t="shared" si="24"/>
        <v>2350</v>
      </c>
      <c r="I40" s="3">
        <f t="shared" si="25"/>
        <v>3425</v>
      </c>
      <c r="J40" s="3">
        <f t="shared" si="26"/>
        <v>4500</v>
      </c>
      <c r="K40" s="3">
        <f t="shared" si="27"/>
        <v>1750</v>
      </c>
      <c r="L40" s="3"/>
      <c r="M40" s="3"/>
      <c r="N40" s="3"/>
      <c r="O40" s="3"/>
      <c r="P40" s="3"/>
    </row>
    <row r="41" spans="1:16" ht="12.75" customHeight="1">
      <c r="A41" s="40">
        <v>3</v>
      </c>
      <c r="B41" s="42">
        <v>56.769</v>
      </c>
      <c r="C41" s="42">
        <v>55.1434</v>
      </c>
      <c r="D41" s="42">
        <v>40.3098</v>
      </c>
      <c r="E41" s="2">
        <f t="shared" si="21"/>
        <v>1.367989918084436</v>
      </c>
      <c r="F41" s="3">
        <f t="shared" si="22"/>
        <v>273.5979836168872</v>
      </c>
      <c r="G41" s="3">
        <f t="shared" si="23"/>
        <v>1744.1871455576559</v>
      </c>
      <c r="H41" s="3">
        <f t="shared" si="24"/>
        <v>3214.7763074984246</v>
      </c>
      <c r="I41" s="3">
        <f t="shared" si="25"/>
        <v>4685.3654694391935</v>
      </c>
      <c r="J41" s="3">
        <f t="shared" si="26"/>
        <v>6155.954631379962</v>
      </c>
      <c r="K41" s="3">
        <f t="shared" si="27"/>
        <v>2393.982356647763</v>
      </c>
      <c r="L41" s="3"/>
      <c r="M41" s="3"/>
      <c r="N41" s="3"/>
      <c r="O41" s="3"/>
      <c r="P41" s="3"/>
    </row>
    <row r="42" spans="1:15" ht="12.75" customHeight="1">
      <c r="A42" s="39" t="s">
        <v>11</v>
      </c>
      <c r="B42" s="39"/>
      <c r="C42" s="35">
        <v>1</v>
      </c>
      <c r="D42" s="35">
        <v>1</v>
      </c>
      <c r="E42" s="2">
        <f t="shared" si="21"/>
        <v>1</v>
      </c>
      <c r="G42" s="3"/>
      <c r="I42" s="3"/>
      <c r="J42" s="3"/>
      <c r="K42" s="3"/>
      <c r="L42" s="3"/>
      <c r="M42" s="3"/>
      <c r="N42" s="3"/>
      <c r="O42" s="3"/>
    </row>
    <row r="43" spans="1:15" ht="12.75" customHeight="1">
      <c r="A43" s="39"/>
      <c r="B43" s="33"/>
      <c r="C43" s="35"/>
      <c r="D43" s="35"/>
      <c r="G43" s="3"/>
      <c r="I43" s="3"/>
      <c r="J43" s="3"/>
      <c r="K43" s="3"/>
      <c r="L43" s="3"/>
      <c r="M43" s="3"/>
      <c r="N43" s="3"/>
      <c r="O43" s="3"/>
    </row>
    <row r="44" spans="1:15" ht="12.75" customHeight="1">
      <c r="A44" s="43" t="s">
        <v>25</v>
      </c>
      <c r="B44" s="43"/>
      <c r="C44" s="43"/>
      <c r="D44" s="43"/>
      <c r="E44" s="43"/>
      <c r="G44" s="3"/>
      <c r="I44" s="3"/>
      <c r="J44" s="3"/>
      <c r="K44" s="3"/>
      <c r="L44" s="3"/>
      <c r="M44" s="3"/>
      <c r="N44" s="3"/>
      <c r="O44" s="3"/>
    </row>
    <row r="45" spans="1:11" s="44" customFormat="1" ht="12.75" customHeight="1">
      <c r="A45" s="39" t="s">
        <v>17</v>
      </c>
      <c r="B45" s="39"/>
      <c r="C45" s="39"/>
      <c r="D45" s="39"/>
      <c r="E45" s="39"/>
      <c r="F45" s="19">
        <f>F$3*$E$48</f>
        <v>200</v>
      </c>
      <c r="G45" s="19">
        <f>G$3*$E$48</f>
        <v>1275</v>
      </c>
      <c r="H45" s="19">
        <f>H$3*$E$48</f>
        <v>2350</v>
      </c>
      <c r="I45" s="19">
        <f>I$3*$E$48</f>
        <v>3425</v>
      </c>
      <c r="J45" s="19">
        <f>J$3*$E$48</f>
        <v>4500</v>
      </c>
      <c r="K45" s="19">
        <f>K$3/$E$48</f>
        <v>1750</v>
      </c>
    </row>
    <row r="46" spans="1:11" s="44" customFormat="1" ht="12.75" customHeight="1">
      <c r="A46" s="40">
        <v>1</v>
      </c>
      <c r="B46" s="44">
        <f aca="true" t="shared" si="28" ref="B46:B47">C46+(2*0.87)</f>
        <v>29.74</v>
      </c>
      <c r="C46" s="45">
        <v>28</v>
      </c>
      <c r="D46" s="45">
        <v>75</v>
      </c>
      <c r="E46" s="46">
        <f aca="true" t="shared" si="29" ref="E46:E48">C46/D46</f>
        <v>0.37333333333333335</v>
      </c>
      <c r="F46" s="47">
        <f aca="true" t="shared" si="30" ref="F46:F47">$E46*F$45</f>
        <v>74.66666666666667</v>
      </c>
      <c r="G46" s="47">
        <f aca="true" t="shared" si="31" ref="G46:G47">$E46*G$45</f>
        <v>476</v>
      </c>
      <c r="H46" s="47">
        <f aca="true" t="shared" si="32" ref="H46:H47">$E46*H$45</f>
        <v>877.3333333333334</v>
      </c>
      <c r="I46" s="47">
        <f aca="true" t="shared" si="33" ref="I46:I47">$E46*I$45</f>
        <v>1278.6666666666667</v>
      </c>
      <c r="J46" s="47">
        <f aca="true" t="shared" si="34" ref="J46:J47">$E46*J$45</f>
        <v>1680</v>
      </c>
      <c r="K46" s="47">
        <f aca="true" t="shared" si="35" ref="K46:K47">$E46*K$45</f>
        <v>653.3333333333334</v>
      </c>
    </row>
    <row r="47" spans="1:11" s="44" customFormat="1" ht="12.75" customHeight="1">
      <c r="A47" s="40">
        <v>2</v>
      </c>
      <c r="B47" s="44">
        <f t="shared" si="28"/>
        <v>76.74</v>
      </c>
      <c r="C47" s="45">
        <f>D46</f>
        <v>75</v>
      </c>
      <c r="D47" s="45">
        <f>C46</f>
        <v>28</v>
      </c>
      <c r="E47" s="46">
        <f t="shared" si="29"/>
        <v>2.6785714285714284</v>
      </c>
      <c r="F47" s="47">
        <f t="shared" si="30"/>
        <v>535.7142857142857</v>
      </c>
      <c r="G47" s="47">
        <f t="shared" si="31"/>
        <v>3415.178571428571</v>
      </c>
      <c r="H47" s="47">
        <f t="shared" si="32"/>
        <v>6294.642857142857</v>
      </c>
      <c r="I47" s="47">
        <f t="shared" si="33"/>
        <v>9174.107142857141</v>
      </c>
      <c r="J47" s="47">
        <f t="shared" si="34"/>
        <v>12053.571428571428</v>
      </c>
      <c r="K47" s="47">
        <f t="shared" si="35"/>
        <v>4687.5</v>
      </c>
    </row>
    <row r="48" spans="1:8" s="44" customFormat="1" ht="12.75" customHeight="1">
      <c r="A48" s="39" t="s">
        <v>11</v>
      </c>
      <c r="B48" s="39"/>
      <c r="C48" s="45">
        <v>1</v>
      </c>
      <c r="D48" s="45">
        <v>1</v>
      </c>
      <c r="E48" s="46">
        <f t="shared" si="29"/>
        <v>1</v>
      </c>
      <c r="F48" s="19"/>
      <c r="H48" s="19"/>
    </row>
    <row r="49" spans="7:15" ht="12.75" customHeight="1">
      <c r="G49" s="3"/>
      <c r="I49" s="3"/>
      <c r="J49" s="3"/>
      <c r="K49" s="3"/>
      <c r="L49" s="3"/>
      <c r="M49" s="3"/>
      <c r="N49" s="3"/>
      <c r="O49" s="3"/>
    </row>
    <row r="50" spans="1:15" ht="12.75" customHeight="1">
      <c r="A50" s="43" t="s">
        <v>26</v>
      </c>
      <c r="B50" s="43"/>
      <c r="C50" s="43"/>
      <c r="D50" s="43"/>
      <c r="E50" s="43"/>
      <c r="G50" s="3"/>
      <c r="I50" s="3"/>
      <c r="J50" s="3"/>
      <c r="K50" s="3"/>
      <c r="L50" s="3"/>
      <c r="M50" s="3"/>
      <c r="N50" s="3"/>
      <c r="O50" s="3"/>
    </row>
    <row r="51" spans="1:11" s="44" customFormat="1" ht="12.75" customHeight="1">
      <c r="A51" s="39" t="s">
        <v>17</v>
      </c>
      <c r="B51" s="39"/>
      <c r="C51" s="39"/>
      <c r="D51" s="39"/>
      <c r="E51" s="39"/>
      <c r="F51" s="19">
        <f>F$3*$E$55</f>
        <v>200</v>
      </c>
      <c r="G51" s="19">
        <f>G$3*$E$55</f>
        <v>1275</v>
      </c>
      <c r="H51" s="19">
        <f>H$3*$E$55</f>
        <v>2350</v>
      </c>
      <c r="I51" s="19">
        <f>I$3*$E$55</f>
        <v>3425</v>
      </c>
      <c r="J51" s="19">
        <f>J$3*$E$55</f>
        <v>4500</v>
      </c>
      <c r="K51" s="19">
        <f>K$3/$E$55</f>
        <v>1750</v>
      </c>
    </row>
    <row r="52" spans="1:11" s="44" customFormat="1" ht="12.75" customHeight="1">
      <c r="A52" s="40">
        <v>1</v>
      </c>
      <c r="B52" s="44">
        <f>B46</f>
        <v>29.74</v>
      </c>
      <c r="C52" s="45">
        <f>C46</f>
        <v>28</v>
      </c>
      <c r="D52" s="45">
        <f>D46</f>
        <v>75</v>
      </c>
      <c r="E52" s="46">
        <f aca="true" t="shared" si="36" ref="E52:E55">C52/D52</f>
        <v>0.37333333333333335</v>
      </c>
      <c r="F52" s="47">
        <f aca="true" t="shared" si="37" ref="F52:F54">$E52*F$51</f>
        <v>74.66666666666667</v>
      </c>
      <c r="G52" s="47">
        <f aca="true" t="shared" si="38" ref="G52:G54">$E52*G$51</f>
        <v>476</v>
      </c>
      <c r="H52" s="47">
        <f aca="true" t="shared" si="39" ref="H52:H54">$E52*H$51</f>
        <v>877.3333333333334</v>
      </c>
      <c r="I52" s="47">
        <f aca="true" t="shared" si="40" ref="I52:I54">$E52*I$51</f>
        <v>1278.6666666666667</v>
      </c>
      <c r="J52" s="47">
        <f aca="true" t="shared" si="41" ref="J52:J54">$E52*J$51</f>
        <v>1680</v>
      </c>
      <c r="K52" s="47">
        <f aca="true" t="shared" si="42" ref="K52:K54">$E52*K$51</f>
        <v>653.3333333333334</v>
      </c>
    </row>
    <row r="53" spans="1:11" s="44" customFormat="1" ht="12.75" customHeight="1">
      <c r="A53" s="40">
        <v>2</v>
      </c>
      <c r="B53" s="44">
        <f>C53+(2*0.87)</f>
        <v>53.24</v>
      </c>
      <c r="C53" s="45">
        <f>(C52+D52)/2</f>
        <v>51.5</v>
      </c>
      <c r="D53" s="45">
        <f>C53</f>
        <v>51.5</v>
      </c>
      <c r="E53" s="46">
        <f t="shared" si="36"/>
        <v>1</v>
      </c>
      <c r="F53" s="47">
        <f t="shared" si="37"/>
        <v>200</v>
      </c>
      <c r="G53" s="47">
        <f t="shared" si="38"/>
        <v>1275</v>
      </c>
      <c r="H53" s="47">
        <f t="shared" si="39"/>
        <v>2350</v>
      </c>
      <c r="I53" s="47">
        <f t="shared" si="40"/>
        <v>3425</v>
      </c>
      <c r="J53" s="47">
        <f t="shared" si="41"/>
        <v>4500</v>
      </c>
      <c r="K53" s="47">
        <f t="shared" si="42"/>
        <v>1750</v>
      </c>
    </row>
    <row r="54" spans="1:11" s="44" customFormat="1" ht="12.75" customHeight="1">
      <c r="A54" s="40">
        <v>3</v>
      </c>
      <c r="B54" s="44">
        <f>B47</f>
        <v>76.74</v>
      </c>
      <c r="C54" s="45">
        <f>D52</f>
        <v>75</v>
      </c>
      <c r="D54" s="45">
        <f>C52</f>
        <v>28</v>
      </c>
      <c r="E54" s="46">
        <f t="shared" si="36"/>
        <v>2.6785714285714284</v>
      </c>
      <c r="F54" s="47">
        <f t="shared" si="37"/>
        <v>535.7142857142857</v>
      </c>
      <c r="G54" s="47">
        <f t="shared" si="38"/>
        <v>3415.178571428571</v>
      </c>
      <c r="H54" s="47">
        <f t="shared" si="39"/>
        <v>6294.642857142857</v>
      </c>
      <c r="I54" s="47">
        <f t="shared" si="40"/>
        <v>9174.107142857141</v>
      </c>
      <c r="J54" s="47">
        <f t="shared" si="41"/>
        <v>12053.571428571428</v>
      </c>
      <c r="K54" s="47">
        <f t="shared" si="42"/>
        <v>4687.5</v>
      </c>
    </row>
    <row r="55" spans="1:10" s="44" customFormat="1" ht="12.75" customHeight="1">
      <c r="A55" s="39" t="s">
        <v>11</v>
      </c>
      <c r="B55" s="39"/>
      <c r="C55" s="45">
        <v>1</v>
      </c>
      <c r="D55" s="45">
        <v>1</v>
      </c>
      <c r="E55" s="46">
        <f t="shared" si="36"/>
        <v>1</v>
      </c>
      <c r="F55" s="47"/>
      <c r="G55" s="47"/>
      <c r="H55" s="47"/>
      <c r="I55" s="47"/>
      <c r="J55" s="47"/>
    </row>
    <row r="57" spans="1:15" ht="12.75" customHeight="1">
      <c r="A57" s="48" t="s">
        <v>27</v>
      </c>
      <c r="B57" s="48"/>
      <c r="C57" s="48"/>
      <c r="D57" s="48"/>
      <c r="E57" s="48"/>
      <c r="G57" s="3"/>
      <c r="I57" s="3"/>
      <c r="J57" s="3"/>
      <c r="K57" s="3"/>
      <c r="L57" s="3"/>
      <c r="M57" s="3"/>
      <c r="N57" s="3"/>
      <c r="O57" s="3"/>
    </row>
    <row r="58" spans="1:12" s="44" customFormat="1" ht="12.75" customHeight="1">
      <c r="A58" s="29" t="s">
        <v>17</v>
      </c>
      <c r="B58" s="29"/>
      <c r="C58" s="29"/>
      <c r="D58" s="29"/>
      <c r="E58" s="29"/>
      <c r="F58" s="13">
        <f>F$3*$E$61</f>
        <v>200</v>
      </c>
      <c r="G58" s="13">
        <f>G$3*$E$61</f>
        <v>1275</v>
      </c>
      <c r="H58" s="13">
        <f>H$3*$E$61</f>
        <v>2350</v>
      </c>
      <c r="I58" s="13">
        <f>I$3*$E$61</f>
        <v>3425</v>
      </c>
      <c r="J58" s="13">
        <f>J$3*$E$61</f>
        <v>4500</v>
      </c>
      <c r="K58" s="19">
        <f>K$3*$E$61</f>
        <v>1750</v>
      </c>
      <c r="L58"/>
    </row>
    <row r="59" spans="1:12" s="44" customFormat="1" ht="12.75" customHeight="1">
      <c r="A59" s="49">
        <v>1</v>
      </c>
      <c r="B59" s="50">
        <f aca="true" t="shared" si="43" ref="B59:B60">C59+2</f>
        <v>30</v>
      </c>
      <c r="C59" s="50">
        <v>28</v>
      </c>
      <c r="D59" s="50">
        <f>C59*(F58/60)</f>
        <v>93.33333333333334</v>
      </c>
      <c r="E59" s="51">
        <f aca="true" t="shared" si="44" ref="E59:E61">C59/D59</f>
        <v>0.3</v>
      </c>
      <c r="F59" s="52">
        <f aca="true" t="shared" si="45" ref="F59:F60">$E59*F$58</f>
        <v>60</v>
      </c>
      <c r="G59" s="52">
        <f aca="true" t="shared" si="46" ref="G59:G60">$E59*G$58</f>
        <v>382.5</v>
      </c>
      <c r="H59" s="52">
        <f aca="true" t="shared" si="47" ref="H59:H60">$E59*H$58</f>
        <v>705</v>
      </c>
      <c r="I59" s="52">
        <f aca="true" t="shared" si="48" ref="I59:I60">$E59*I$58</f>
        <v>1027.5</v>
      </c>
      <c r="J59" s="52">
        <f aca="true" t="shared" si="49" ref="J59:J60">$E59*J$58</f>
        <v>1350</v>
      </c>
      <c r="K59" s="47">
        <f aca="true" t="shared" si="50" ref="K59:K60">$E59*K$58</f>
        <v>525</v>
      </c>
      <c r="L59" s="3"/>
    </row>
    <row r="60" spans="1:11" s="44" customFormat="1" ht="12.75" customHeight="1">
      <c r="A60" s="49">
        <v>2</v>
      </c>
      <c r="B60" s="50">
        <f t="shared" si="43"/>
        <v>87.25</v>
      </c>
      <c r="C60" s="50">
        <v>85.25</v>
      </c>
      <c r="D60" s="50">
        <v>38</v>
      </c>
      <c r="E60" s="51">
        <f t="shared" si="44"/>
        <v>2.2434210526315788</v>
      </c>
      <c r="F60" s="52">
        <f t="shared" si="45"/>
        <v>448.6842105263157</v>
      </c>
      <c r="G60" s="52">
        <f t="shared" si="46"/>
        <v>2860.361842105263</v>
      </c>
      <c r="H60" s="52">
        <f t="shared" si="47"/>
        <v>5272.03947368421</v>
      </c>
      <c r="I60" s="52">
        <f t="shared" si="48"/>
        <v>7683.7171052631575</v>
      </c>
      <c r="J60" s="52">
        <f t="shared" si="49"/>
        <v>10095.394736842105</v>
      </c>
      <c r="K60" s="47">
        <f t="shared" si="50"/>
        <v>3925.986842105263</v>
      </c>
    </row>
    <row r="61" spans="1:8" s="44" customFormat="1" ht="12.75" customHeight="1">
      <c r="A61" s="29" t="s">
        <v>11</v>
      </c>
      <c r="B61" s="29"/>
      <c r="C61" s="50">
        <v>1</v>
      </c>
      <c r="D61" s="50">
        <v>1</v>
      </c>
      <c r="E61" s="51">
        <f t="shared" si="44"/>
        <v>1</v>
      </c>
      <c r="F61" s="19"/>
      <c r="H61" s="19"/>
    </row>
    <row r="62" ht="12.75" customHeight="1">
      <c r="L62" s="44"/>
    </row>
    <row r="63" spans="1:12" ht="12.75" customHeight="1">
      <c r="A63" s="48" t="s">
        <v>28</v>
      </c>
      <c r="B63" s="48"/>
      <c r="C63" s="48"/>
      <c r="D63" s="48"/>
      <c r="E63" s="48"/>
      <c r="G63" s="3"/>
      <c r="I63" s="3"/>
      <c r="J63" s="3"/>
      <c r="K63" s="3"/>
      <c r="L63" s="44"/>
    </row>
    <row r="64" spans="1:12" ht="12.75" customHeight="1">
      <c r="A64" s="29" t="s">
        <v>17</v>
      </c>
      <c r="B64" s="29"/>
      <c r="C64" s="29"/>
      <c r="D64" s="29"/>
      <c r="E64" s="29"/>
      <c r="F64" s="13">
        <f>F$3*$E$68</f>
        <v>200</v>
      </c>
      <c r="G64" s="13">
        <f>G$3*$E$68</f>
        <v>1275</v>
      </c>
      <c r="H64" s="13">
        <f>H$3*$E$68</f>
        <v>2350</v>
      </c>
      <c r="I64" s="13">
        <f>I$3*$E$68</f>
        <v>3425</v>
      </c>
      <c r="J64" s="13">
        <f>J$3*$E$68</f>
        <v>4500</v>
      </c>
      <c r="K64" s="19">
        <f>K$3*$E$61</f>
        <v>1750</v>
      </c>
      <c r="L64" s="44"/>
    </row>
    <row r="65" spans="1:12" ht="12.75" customHeight="1">
      <c r="A65" s="49">
        <v>1</v>
      </c>
      <c r="B65" s="50">
        <f aca="true" t="shared" si="51" ref="B65:B67">C65+2</f>
        <v>30</v>
      </c>
      <c r="C65" s="50">
        <f>C59</f>
        <v>28</v>
      </c>
      <c r="D65" s="50">
        <f>D59</f>
        <v>93.33333333333334</v>
      </c>
      <c r="E65" s="51">
        <f aca="true" t="shared" si="52" ref="E65:E68">C65/D65</f>
        <v>0.3</v>
      </c>
      <c r="F65" s="52">
        <f aca="true" t="shared" si="53" ref="F65:F67">$E65*F$64</f>
        <v>60</v>
      </c>
      <c r="G65" s="52">
        <f aca="true" t="shared" si="54" ref="G65:G67">$E65*G$64</f>
        <v>382.5</v>
      </c>
      <c r="H65" s="52">
        <f aca="true" t="shared" si="55" ref="H65:H67">$E65*H$64</f>
        <v>705</v>
      </c>
      <c r="I65" s="52">
        <f aca="true" t="shared" si="56" ref="I65:I67">$E65*I$64</f>
        <v>1027.5</v>
      </c>
      <c r="J65" s="52">
        <f aca="true" t="shared" si="57" ref="J65:J67">$E65*J$64</f>
        <v>1350</v>
      </c>
      <c r="K65" s="47">
        <f aca="true" t="shared" si="58" ref="K65:K67">$E65*K$64</f>
        <v>525</v>
      </c>
      <c r="L65" s="44"/>
    </row>
    <row r="66" spans="1:12" ht="12.75" customHeight="1">
      <c r="A66" s="49">
        <v>2</v>
      </c>
      <c r="B66" s="50">
        <f t="shared" si="51"/>
        <v>64.5</v>
      </c>
      <c r="C66" s="50">
        <v>62.5</v>
      </c>
      <c r="D66" s="50">
        <f>C66</f>
        <v>62.5</v>
      </c>
      <c r="E66" s="51">
        <f t="shared" si="52"/>
        <v>1</v>
      </c>
      <c r="F66" s="52">
        <f t="shared" si="53"/>
        <v>200</v>
      </c>
      <c r="G66" s="52">
        <f t="shared" si="54"/>
        <v>1275</v>
      </c>
      <c r="H66" s="52">
        <f t="shared" si="55"/>
        <v>2350</v>
      </c>
      <c r="I66" s="52">
        <f t="shared" si="56"/>
        <v>3425</v>
      </c>
      <c r="J66" s="52">
        <f t="shared" si="57"/>
        <v>4500</v>
      </c>
      <c r="K66" s="47">
        <f t="shared" si="58"/>
        <v>1750</v>
      </c>
      <c r="L66" s="44"/>
    </row>
    <row r="67" spans="1:12" ht="12.75" customHeight="1">
      <c r="A67" s="49">
        <v>3</v>
      </c>
      <c r="B67" s="50">
        <f t="shared" si="51"/>
        <v>87.25</v>
      </c>
      <c r="C67" s="50">
        <f>C60</f>
        <v>85.25</v>
      </c>
      <c r="D67" s="50">
        <f>D60</f>
        <v>38</v>
      </c>
      <c r="E67" s="51">
        <f t="shared" si="52"/>
        <v>2.2434210526315788</v>
      </c>
      <c r="F67" s="52">
        <f t="shared" si="53"/>
        <v>448.6842105263157</v>
      </c>
      <c r="G67" s="52">
        <f t="shared" si="54"/>
        <v>2860.361842105263</v>
      </c>
      <c r="H67" s="52">
        <f t="shared" si="55"/>
        <v>5272.03947368421</v>
      </c>
      <c r="I67" s="52">
        <f t="shared" si="56"/>
        <v>7683.7171052631575</v>
      </c>
      <c r="J67" s="52">
        <f t="shared" si="57"/>
        <v>10095.394736842105</v>
      </c>
      <c r="K67" s="47">
        <f t="shared" si="58"/>
        <v>3925.986842105263</v>
      </c>
      <c r="L67" s="44"/>
    </row>
    <row r="68" spans="1:12" ht="12.75" customHeight="1">
      <c r="A68" s="29" t="s">
        <v>11</v>
      </c>
      <c r="B68" s="29"/>
      <c r="C68" s="50">
        <v>1</v>
      </c>
      <c r="D68" s="50">
        <v>1</v>
      </c>
      <c r="E68" s="51">
        <f t="shared" si="52"/>
        <v>1</v>
      </c>
      <c r="F68" s="19"/>
      <c r="G68" s="44"/>
      <c r="H68" s="19"/>
      <c r="I68" s="44"/>
      <c r="J68" s="44"/>
      <c r="K68" s="44"/>
      <c r="L68" s="44"/>
    </row>
    <row r="69" ht="12.75" customHeight="1">
      <c r="L69" s="44"/>
    </row>
    <row r="70" spans="1:15" ht="12.75" customHeight="1">
      <c r="A70" s="53" t="s">
        <v>29</v>
      </c>
      <c r="B70" s="53"/>
      <c r="C70" s="53"/>
      <c r="D70" s="53"/>
      <c r="E70" s="53"/>
      <c r="G70" s="3"/>
      <c r="I70" s="3"/>
      <c r="J70" s="3"/>
      <c r="K70" s="3"/>
      <c r="L70" s="44"/>
      <c r="M70" s="3"/>
      <c r="N70" s="3"/>
      <c r="O70" s="3"/>
    </row>
    <row r="71" spans="1:11" s="44" customFormat="1" ht="12.75" customHeight="1">
      <c r="A71" s="29" t="s">
        <v>17</v>
      </c>
      <c r="B71" s="29"/>
      <c r="C71" s="29"/>
      <c r="D71" s="29"/>
      <c r="E71" s="29"/>
      <c r="F71" s="13">
        <f>F$3*$E$75</f>
        <v>200</v>
      </c>
      <c r="G71" s="13">
        <f>G$3*$E$75</f>
        <v>1275</v>
      </c>
      <c r="H71" s="13">
        <f>H$3*$E$75</f>
        <v>2350</v>
      </c>
      <c r="I71" s="13">
        <f>I$3*$E$75</f>
        <v>3425</v>
      </c>
      <c r="J71" s="13">
        <f>J$3*$E$75</f>
        <v>4500</v>
      </c>
      <c r="K71" s="19">
        <f>K$3/$E$55</f>
        <v>1750</v>
      </c>
    </row>
    <row r="72" spans="1:12" s="44" customFormat="1" ht="12.75" customHeight="1">
      <c r="A72" s="49">
        <v>1</v>
      </c>
      <c r="B72" s="54">
        <v>27.5</v>
      </c>
      <c r="C72" s="50">
        <f aca="true" t="shared" si="59" ref="C72:C74">B72+(2*1.25)</f>
        <v>30</v>
      </c>
      <c r="D72" s="50">
        <f>C74</f>
        <v>60</v>
      </c>
      <c r="E72" s="51">
        <f aca="true" t="shared" si="60" ref="E72:E75">C72/D72</f>
        <v>0.5</v>
      </c>
      <c r="F72" s="52">
        <f aca="true" t="shared" si="61" ref="F72:F74">$E72*F$71</f>
        <v>100</v>
      </c>
      <c r="G72" s="52">
        <f aca="true" t="shared" si="62" ref="G72:G74">$E72*G$71</f>
        <v>637.5</v>
      </c>
      <c r="H72" s="52">
        <f aca="true" t="shared" si="63" ref="H72:H74">$E72*H$71</f>
        <v>1175</v>
      </c>
      <c r="I72" s="52">
        <f aca="true" t="shared" si="64" ref="I72:I74">$E72*I$71</f>
        <v>1712.5</v>
      </c>
      <c r="J72" s="52">
        <f aca="true" t="shared" si="65" ref="J72:J74">$E72*J$71</f>
        <v>2250</v>
      </c>
      <c r="K72" s="47">
        <f aca="true" t="shared" si="66" ref="K72:K74">$E72*K$71</f>
        <v>875</v>
      </c>
      <c r="L72"/>
    </row>
    <row r="73" spans="1:12" s="44" customFormat="1" ht="12.75" customHeight="1">
      <c r="A73" s="49">
        <v>2</v>
      </c>
      <c r="B73" s="54">
        <v>42.5</v>
      </c>
      <c r="C73" s="50">
        <f t="shared" si="59"/>
        <v>45</v>
      </c>
      <c r="D73" s="50">
        <f>C73</f>
        <v>45</v>
      </c>
      <c r="E73" s="51">
        <f t="shared" si="60"/>
        <v>1</v>
      </c>
      <c r="F73" s="52">
        <f t="shared" si="61"/>
        <v>200</v>
      </c>
      <c r="G73" s="52">
        <f t="shared" si="62"/>
        <v>1275</v>
      </c>
      <c r="H73" s="52">
        <f t="shared" si="63"/>
        <v>2350</v>
      </c>
      <c r="I73" s="52">
        <f t="shared" si="64"/>
        <v>3425</v>
      </c>
      <c r="J73" s="52">
        <f t="shared" si="65"/>
        <v>4500</v>
      </c>
      <c r="K73" s="47">
        <f t="shared" si="66"/>
        <v>1750</v>
      </c>
      <c r="L73"/>
    </row>
    <row r="74" spans="1:12" s="44" customFormat="1" ht="12.75" customHeight="1">
      <c r="A74" s="49">
        <v>3</v>
      </c>
      <c r="B74" s="54">
        <v>57.5</v>
      </c>
      <c r="C74" s="50">
        <f t="shared" si="59"/>
        <v>60</v>
      </c>
      <c r="D74" s="50">
        <f>C72</f>
        <v>30</v>
      </c>
      <c r="E74" s="51">
        <f t="shared" si="60"/>
        <v>2</v>
      </c>
      <c r="F74" s="52">
        <f t="shared" si="61"/>
        <v>400</v>
      </c>
      <c r="G74" s="52">
        <f t="shared" si="62"/>
        <v>2550</v>
      </c>
      <c r="H74" s="52">
        <f t="shared" si="63"/>
        <v>4700</v>
      </c>
      <c r="I74" s="52">
        <f t="shared" si="64"/>
        <v>6850</v>
      </c>
      <c r="J74" s="52">
        <f t="shared" si="65"/>
        <v>9000</v>
      </c>
      <c r="K74" s="47">
        <f t="shared" si="66"/>
        <v>3500</v>
      </c>
      <c r="L74"/>
    </row>
    <row r="75" spans="1:12" s="44" customFormat="1" ht="12.75" customHeight="1">
      <c r="A75" s="29" t="s">
        <v>13</v>
      </c>
      <c r="B75" s="29"/>
      <c r="C75" s="50">
        <v>1</v>
      </c>
      <c r="D75" s="50">
        <v>1</v>
      </c>
      <c r="E75" s="51">
        <f t="shared" si="60"/>
        <v>1</v>
      </c>
      <c r="F75" s="47"/>
      <c r="G75" s="47"/>
      <c r="H75" s="47"/>
      <c r="I75" s="47"/>
      <c r="J75" s="47"/>
      <c r="L75"/>
    </row>
    <row r="79" spans="2:4" ht="12.75" customHeight="1">
      <c r="B79" s="55" t="s">
        <v>30</v>
      </c>
      <c r="C79" s="55" t="s">
        <v>31</v>
      </c>
      <c r="D79" s="55" t="s">
        <v>32</v>
      </c>
    </row>
    <row r="80" spans="2:4" ht="12.75" customHeight="1">
      <c r="B80">
        <v>27.5</v>
      </c>
      <c r="C80" s="56">
        <f aca="true" t="shared" si="67" ref="C80:C87">B80/25.4</f>
        <v>1.0826771653543308</v>
      </c>
      <c r="D80" s="57">
        <f>B80/2</f>
        <v>13.75</v>
      </c>
    </row>
    <row r="81" spans="2:4" ht="12.75" customHeight="1">
      <c r="B81">
        <v>30</v>
      </c>
      <c r="C81" s="56">
        <f t="shared" si="67"/>
        <v>1.1811023622047245</v>
      </c>
      <c r="D81" s="57"/>
    </row>
    <row r="82" spans="2:4" ht="12.75" customHeight="1">
      <c r="B82">
        <v>42.5</v>
      </c>
      <c r="C82" s="56">
        <f t="shared" si="67"/>
        <v>1.673228346456693</v>
      </c>
      <c r="D82" s="57">
        <f>B82/2</f>
        <v>21.25</v>
      </c>
    </row>
    <row r="83" spans="2:4" ht="12.75" customHeight="1">
      <c r="B83">
        <v>45</v>
      </c>
      <c r="C83" s="56">
        <f t="shared" si="67"/>
        <v>1.7716535433070868</v>
      </c>
      <c r="D83" s="57"/>
    </row>
    <row r="84" spans="2:4" ht="12.75" customHeight="1">
      <c r="B84">
        <v>57.5</v>
      </c>
      <c r="C84" s="56">
        <f t="shared" si="67"/>
        <v>2.263779527559055</v>
      </c>
      <c r="D84" s="57">
        <f>B84/2</f>
        <v>28.75</v>
      </c>
    </row>
    <row r="85" spans="2:3" ht="12.75" customHeight="1">
      <c r="B85">
        <v>62.5</v>
      </c>
      <c r="C85" s="56">
        <f t="shared" si="67"/>
        <v>2.4606299212598426</v>
      </c>
    </row>
    <row r="86" spans="2:3" ht="12.75" customHeight="1">
      <c r="B86">
        <v>75</v>
      </c>
      <c r="C86" s="56">
        <f t="shared" si="67"/>
        <v>2.952755905511811</v>
      </c>
    </row>
    <row r="87" spans="2:3" ht="12.75" customHeight="1">
      <c r="B87">
        <v>95.33</v>
      </c>
      <c r="C87" s="56">
        <f t="shared" si="67"/>
        <v>3.7531496062992127</v>
      </c>
    </row>
  </sheetData>
  <sheetProtection selectLockedCells="1" selectUnlockedCells="1"/>
  <mergeCells count="32">
    <mergeCell ref="F1:J1"/>
    <mergeCell ref="A3:E3"/>
    <mergeCell ref="A4:E4"/>
    <mergeCell ref="A5:E5"/>
    <mergeCell ref="A7:B7"/>
    <mergeCell ref="A9:E9"/>
    <mergeCell ref="A10:E10"/>
    <mergeCell ref="A17:B17"/>
    <mergeCell ref="A19:E19"/>
    <mergeCell ref="A20:E20"/>
    <mergeCell ref="A25:B25"/>
    <mergeCell ref="A27:E27"/>
    <mergeCell ref="A28:E28"/>
    <mergeCell ref="A35:B35"/>
    <mergeCell ref="A37:E37"/>
    <mergeCell ref="A38:E38"/>
    <mergeCell ref="A42:B42"/>
    <mergeCell ref="A44:E44"/>
    <mergeCell ref="A45:E45"/>
    <mergeCell ref="A48:B48"/>
    <mergeCell ref="A50:E50"/>
    <mergeCell ref="A51:E51"/>
    <mergeCell ref="A55:B55"/>
    <mergeCell ref="A57:E57"/>
    <mergeCell ref="A58:E58"/>
    <mergeCell ref="A61:B61"/>
    <mergeCell ref="A63:E63"/>
    <mergeCell ref="A64:E64"/>
    <mergeCell ref="A68:B68"/>
    <mergeCell ref="A70:E70"/>
    <mergeCell ref="A71:E71"/>
    <mergeCell ref="A75:B75"/>
  </mergeCells>
  <printOptions horizontalCentered="1"/>
  <pageMargins left="0.4" right="0.4" top="0.6375" bottom="0.6375" header="0.4" footer="0.4"/>
  <pageSetup firstPageNumber="1" useFirstPageNumber="1" horizontalDpi="300" verticalDpi="300" orientation="landscape"/>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3"/>
  <sheetViews>
    <sheetView zoomScale="140" zoomScaleNormal="140" workbookViewId="0" topLeftCell="A1">
      <pane ySplit="2" topLeftCell="A3" activePane="bottomLeft" state="frozen"/>
      <selection pane="topLeft" activeCell="A1" sqref="A1"/>
      <selection pane="bottomLeft" activeCell="F30" sqref="F30"/>
    </sheetView>
  </sheetViews>
  <sheetFormatPr defaultColWidth="10.28125" defaultRowHeight="14.25" customHeight="1"/>
  <cols>
    <col min="1" max="1" width="12.00390625" style="40" customWidth="1"/>
    <col min="2" max="2" width="26.8515625" style="40" customWidth="1"/>
    <col min="3" max="3" width="11.421875" style="58" customWidth="1"/>
    <col min="4" max="4" width="12.8515625" style="59" customWidth="1"/>
    <col min="5" max="5" width="11.421875" style="40" customWidth="1"/>
    <col min="6" max="6" width="14.28125" style="40" customWidth="1"/>
    <col min="7" max="7" width="11.421875" style="40" customWidth="1"/>
    <col min="8" max="8" width="11.421875" style="59" customWidth="1"/>
    <col min="9" max="16384" width="11.421875" style="0" customWidth="1"/>
  </cols>
  <sheetData>
    <row r="1" spans="1:9" ht="39" customHeight="1">
      <c r="A1" s="60" t="s">
        <v>33</v>
      </c>
      <c r="B1" s="60"/>
      <c r="C1" s="60"/>
      <c r="D1" s="60"/>
      <c r="E1" s="60"/>
      <c r="F1" s="60"/>
      <c r="G1" s="60"/>
      <c r="H1" s="60"/>
      <c r="I1" s="60"/>
    </row>
    <row r="2" spans="1:9" s="55" customFormat="1" ht="14.25" customHeight="1">
      <c r="A2" s="61" t="s">
        <v>34</v>
      </c>
      <c r="B2" s="61" t="s">
        <v>35</v>
      </c>
      <c r="C2" s="62" t="s">
        <v>36</v>
      </c>
      <c r="D2" s="63" t="s">
        <v>37</v>
      </c>
      <c r="E2" s="61" t="s">
        <v>38</v>
      </c>
      <c r="F2" s="61" t="s">
        <v>39</v>
      </c>
      <c r="G2" s="61" t="s">
        <v>40</v>
      </c>
      <c r="H2" s="63" t="s">
        <v>41</v>
      </c>
      <c r="I2" s="61" t="s">
        <v>42</v>
      </c>
    </row>
    <row r="3" spans="1:9" s="40" customFormat="1" ht="14.25" customHeight="1">
      <c r="A3" s="49">
        <v>10</v>
      </c>
      <c r="B3" s="49">
        <v>6.35</v>
      </c>
      <c r="C3" s="64">
        <v>12</v>
      </c>
      <c r="D3" s="65">
        <v>15.66</v>
      </c>
      <c r="E3" s="49">
        <f aca="true" t="shared" si="0" ref="E3:E12">ROUND((D3)+(2*2.362),0)</f>
        <v>20</v>
      </c>
      <c r="F3" s="49">
        <v>11</v>
      </c>
      <c r="G3" s="30">
        <v>25</v>
      </c>
      <c r="H3" s="65">
        <v>3.03</v>
      </c>
      <c r="I3" s="49" t="s">
        <v>43</v>
      </c>
    </row>
    <row r="4" spans="1:9" s="40" customFormat="1" ht="14.25" customHeight="1">
      <c r="A4" s="49">
        <v>10</v>
      </c>
      <c r="B4" s="49">
        <v>8</v>
      </c>
      <c r="C4" s="64">
        <v>12</v>
      </c>
      <c r="D4" s="65">
        <v>15.66</v>
      </c>
      <c r="E4" s="49">
        <f t="shared" si="0"/>
        <v>20</v>
      </c>
      <c r="F4" s="49">
        <v>11</v>
      </c>
      <c r="G4" s="30">
        <v>25</v>
      </c>
      <c r="H4" s="65">
        <v>3.03</v>
      </c>
      <c r="I4" s="49" t="s">
        <v>43</v>
      </c>
    </row>
    <row r="5" spans="1:9" s="40" customFormat="1" ht="14.25" customHeight="1">
      <c r="A5" s="49">
        <v>14</v>
      </c>
      <c r="B5" s="49">
        <v>10</v>
      </c>
      <c r="C5" s="64">
        <v>16</v>
      </c>
      <c r="D5" s="65">
        <v>22.21</v>
      </c>
      <c r="E5" s="49">
        <f t="shared" si="0"/>
        <v>27</v>
      </c>
      <c r="F5" s="49">
        <v>11</v>
      </c>
      <c r="G5" s="30">
        <v>25</v>
      </c>
      <c r="H5" s="65">
        <v>4.22</v>
      </c>
      <c r="I5" s="49" t="s">
        <v>43</v>
      </c>
    </row>
    <row r="6" spans="1:9" s="40" customFormat="1" ht="14.25" customHeight="1">
      <c r="A6" s="66">
        <v>14</v>
      </c>
      <c r="B6" s="66">
        <v>12</v>
      </c>
      <c r="C6" s="67">
        <v>16</v>
      </c>
      <c r="D6" s="21">
        <v>22.21</v>
      </c>
      <c r="E6" s="49">
        <f t="shared" si="0"/>
        <v>27</v>
      </c>
      <c r="F6" s="66">
        <v>11</v>
      </c>
      <c r="G6" s="20">
        <v>25</v>
      </c>
      <c r="H6" s="21">
        <v>4.22</v>
      </c>
      <c r="I6" s="66" t="s">
        <v>43</v>
      </c>
    </row>
    <row r="7" spans="1:9" s="40" customFormat="1" ht="12.75" customHeight="1">
      <c r="A7" s="66">
        <v>15</v>
      </c>
      <c r="B7" s="66" t="s">
        <v>44</v>
      </c>
      <c r="C7" s="67" t="s">
        <v>45</v>
      </c>
      <c r="D7" s="21">
        <v>23.75</v>
      </c>
      <c r="E7" s="49">
        <f t="shared" si="0"/>
        <v>28</v>
      </c>
      <c r="F7" s="66">
        <v>11</v>
      </c>
      <c r="G7" s="20">
        <v>14</v>
      </c>
      <c r="H7" s="21">
        <v>2.89</v>
      </c>
      <c r="I7" s="66"/>
    </row>
    <row r="8" spans="1:9" s="40" customFormat="1" ht="14.25" customHeight="1">
      <c r="A8" s="66">
        <v>16</v>
      </c>
      <c r="B8" s="66" t="s">
        <v>46</v>
      </c>
      <c r="C8" s="67" t="s">
        <v>45</v>
      </c>
      <c r="D8" s="21">
        <v>25.36</v>
      </c>
      <c r="E8" s="49">
        <f t="shared" si="0"/>
        <v>30</v>
      </c>
      <c r="F8" s="66">
        <v>11</v>
      </c>
      <c r="G8" s="20">
        <v>14</v>
      </c>
      <c r="H8" s="21">
        <v>3.25</v>
      </c>
      <c r="I8" s="66"/>
    </row>
    <row r="9" spans="1:9" s="40" customFormat="1" ht="14.25" customHeight="1">
      <c r="A9" s="68">
        <v>18</v>
      </c>
      <c r="B9" s="20" t="s">
        <v>47</v>
      </c>
      <c r="C9" s="69" t="s">
        <v>45</v>
      </c>
      <c r="D9" s="70">
        <v>28.6</v>
      </c>
      <c r="E9" s="49">
        <f t="shared" si="0"/>
        <v>33</v>
      </c>
      <c r="F9" s="68">
        <v>11</v>
      </c>
      <c r="G9" s="71">
        <v>14</v>
      </c>
      <c r="H9" s="21">
        <v>2.59</v>
      </c>
      <c r="I9" s="66"/>
    </row>
    <row r="10" spans="1:9" s="40" customFormat="1" ht="14.25" customHeight="1">
      <c r="A10" s="68">
        <v>18</v>
      </c>
      <c r="B10" s="20" t="s">
        <v>47</v>
      </c>
      <c r="C10" s="69">
        <v>20</v>
      </c>
      <c r="D10" s="70">
        <v>28.6</v>
      </c>
      <c r="E10" s="49">
        <f t="shared" si="0"/>
        <v>33</v>
      </c>
      <c r="F10" s="68">
        <v>11</v>
      </c>
      <c r="G10" s="71">
        <v>25</v>
      </c>
      <c r="H10" s="70"/>
      <c r="I10" s="68"/>
    </row>
    <row r="11" spans="1:9" s="40" customFormat="1" ht="14.25" customHeight="1">
      <c r="A11" s="49">
        <v>19</v>
      </c>
      <c r="B11" s="49">
        <v>15</v>
      </c>
      <c r="C11" s="64">
        <v>22</v>
      </c>
      <c r="D11" s="65">
        <v>30.21</v>
      </c>
      <c r="E11" s="49">
        <f t="shared" si="0"/>
        <v>35</v>
      </c>
      <c r="F11" s="49">
        <v>11</v>
      </c>
      <c r="G11" s="30">
        <v>25</v>
      </c>
      <c r="H11" s="65">
        <v>4.14</v>
      </c>
      <c r="I11" s="49" t="s">
        <v>48</v>
      </c>
    </row>
    <row r="12" spans="1:9" s="74" customFormat="1" ht="14.25" customHeight="1">
      <c r="A12" s="20">
        <v>20</v>
      </c>
      <c r="B12" s="20">
        <v>15</v>
      </c>
      <c r="C12" s="72">
        <v>26</v>
      </c>
      <c r="D12" s="73">
        <v>31.83</v>
      </c>
      <c r="E12" s="66">
        <f t="shared" si="0"/>
        <v>37</v>
      </c>
      <c r="F12" s="20">
        <v>11</v>
      </c>
      <c r="G12" s="20">
        <v>25</v>
      </c>
      <c r="H12" s="73">
        <v>4.08</v>
      </c>
      <c r="I12" s="66" t="s">
        <v>48</v>
      </c>
    </row>
    <row r="13" spans="1:9" s="74" customFormat="1" ht="14.25" customHeight="1">
      <c r="A13" s="75">
        <v>24</v>
      </c>
      <c r="B13" s="75">
        <v>15</v>
      </c>
      <c r="C13" s="76">
        <v>28</v>
      </c>
      <c r="D13" s="77">
        <v>38.3</v>
      </c>
      <c r="E13" s="78">
        <v>43</v>
      </c>
      <c r="F13" s="78">
        <v>11</v>
      </c>
      <c r="G13" s="75">
        <v>25</v>
      </c>
      <c r="H13" s="77">
        <f>14.99/2</f>
        <v>7.495</v>
      </c>
      <c r="I13" s="78" t="s">
        <v>48</v>
      </c>
    </row>
    <row r="14" spans="1:9" s="74" customFormat="1" ht="14.25" customHeight="1">
      <c r="A14" s="20">
        <v>25</v>
      </c>
      <c r="B14" s="20" t="s">
        <v>49</v>
      </c>
      <c r="C14" s="67" t="s">
        <v>45</v>
      </c>
      <c r="D14" s="73">
        <v>39.92</v>
      </c>
      <c r="E14" s="49">
        <f aca="true" t="shared" si="1" ref="E14:E27">ROUND((D14)+(2*2.362),0)</f>
        <v>45</v>
      </c>
      <c r="F14" s="20">
        <v>11</v>
      </c>
      <c r="G14" s="20">
        <v>14</v>
      </c>
      <c r="H14" s="73">
        <v>4.69</v>
      </c>
      <c r="I14" s="66"/>
    </row>
    <row r="15" spans="1:9" s="74" customFormat="1" ht="14.25" customHeight="1">
      <c r="A15" s="20">
        <v>30</v>
      </c>
      <c r="B15" s="20">
        <v>15</v>
      </c>
      <c r="C15" s="72">
        <v>35</v>
      </c>
      <c r="D15" s="73">
        <v>47.85</v>
      </c>
      <c r="E15" s="66">
        <f t="shared" si="1"/>
        <v>53</v>
      </c>
      <c r="F15" s="20">
        <v>11</v>
      </c>
      <c r="G15" s="20">
        <v>25</v>
      </c>
      <c r="H15" s="73">
        <v>8.2</v>
      </c>
      <c r="I15" s="66" t="s">
        <v>48</v>
      </c>
    </row>
    <row r="16" spans="1:9" s="74" customFormat="1" ht="14.25" customHeight="1">
      <c r="A16" s="20">
        <v>32</v>
      </c>
      <c r="B16" s="20" t="s">
        <v>50</v>
      </c>
      <c r="C16" s="67" t="s">
        <v>45</v>
      </c>
      <c r="D16" s="73">
        <v>51.24</v>
      </c>
      <c r="E16" s="49">
        <f t="shared" si="1"/>
        <v>56</v>
      </c>
      <c r="F16" s="20">
        <v>11</v>
      </c>
      <c r="G16" s="20">
        <v>14</v>
      </c>
      <c r="H16" s="73">
        <v>2.59</v>
      </c>
      <c r="I16" s="66"/>
    </row>
    <row r="17" spans="1:9" ht="14.25" customHeight="1">
      <c r="A17" s="30">
        <v>35</v>
      </c>
      <c r="B17" s="30">
        <v>15</v>
      </c>
      <c r="C17" s="79">
        <v>35</v>
      </c>
      <c r="D17" s="80">
        <v>55.83</v>
      </c>
      <c r="E17" s="49">
        <f t="shared" si="1"/>
        <v>61</v>
      </c>
      <c r="F17" s="30">
        <v>11</v>
      </c>
      <c r="G17" s="30">
        <v>25</v>
      </c>
      <c r="H17" s="80">
        <v>7.72</v>
      </c>
      <c r="I17" s="49" t="s">
        <v>48</v>
      </c>
    </row>
    <row r="18" spans="1:9" ht="14.25" customHeight="1">
      <c r="A18" s="30">
        <v>36</v>
      </c>
      <c r="B18" s="20" t="s">
        <v>50</v>
      </c>
      <c r="C18" s="67" t="s">
        <v>45</v>
      </c>
      <c r="D18" s="73">
        <v>57.75</v>
      </c>
      <c r="E18" s="49">
        <f t="shared" si="1"/>
        <v>62</v>
      </c>
      <c r="F18" s="20">
        <v>11</v>
      </c>
      <c r="G18" s="20">
        <v>14</v>
      </c>
      <c r="H18" s="73">
        <v>5.89</v>
      </c>
      <c r="I18" s="49"/>
    </row>
    <row r="19" spans="1:9" ht="14.25" customHeight="1">
      <c r="A19" s="30">
        <v>40</v>
      </c>
      <c r="B19" s="30">
        <v>10</v>
      </c>
      <c r="C19" s="79">
        <v>45</v>
      </c>
      <c r="D19" s="80">
        <v>64.17</v>
      </c>
      <c r="E19" s="49">
        <f t="shared" si="1"/>
        <v>69</v>
      </c>
      <c r="F19" s="30">
        <v>11</v>
      </c>
      <c r="G19" s="30">
        <v>25</v>
      </c>
      <c r="H19" s="80">
        <v>9.53</v>
      </c>
      <c r="I19" s="49" t="s">
        <v>48</v>
      </c>
    </row>
    <row r="20" spans="1:9" ht="14.25" customHeight="1">
      <c r="A20" s="30">
        <v>40</v>
      </c>
      <c r="B20" s="30">
        <v>15</v>
      </c>
      <c r="C20" s="79">
        <v>45</v>
      </c>
      <c r="D20" s="80">
        <v>64.17</v>
      </c>
      <c r="E20" s="49">
        <f t="shared" si="1"/>
        <v>69</v>
      </c>
      <c r="F20" s="30">
        <v>11</v>
      </c>
      <c r="G20" s="30">
        <v>25</v>
      </c>
      <c r="H20" s="80">
        <v>10.5</v>
      </c>
      <c r="I20" s="49" t="s">
        <v>48</v>
      </c>
    </row>
    <row r="21" spans="1:9" ht="14.25" customHeight="1">
      <c r="A21" s="30">
        <v>40</v>
      </c>
      <c r="B21" s="30">
        <v>16</v>
      </c>
      <c r="C21" s="79">
        <v>45</v>
      </c>
      <c r="D21" s="80">
        <v>64.17</v>
      </c>
      <c r="E21" s="49">
        <f t="shared" si="1"/>
        <v>69</v>
      </c>
      <c r="F21" s="30">
        <v>11</v>
      </c>
      <c r="G21" s="30">
        <v>25</v>
      </c>
      <c r="H21" s="80">
        <v>10.19</v>
      </c>
      <c r="I21" s="49" t="s">
        <v>48</v>
      </c>
    </row>
    <row r="22" spans="1:9" ht="14.25" customHeight="1">
      <c r="A22" s="30">
        <v>48</v>
      </c>
      <c r="B22" s="30" t="s">
        <v>51</v>
      </c>
      <c r="C22" s="79">
        <v>50</v>
      </c>
      <c r="D22" s="80">
        <v>77.62</v>
      </c>
      <c r="E22" s="49">
        <f t="shared" si="1"/>
        <v>82</v>
      </c>
      <c r="F22" s="30">
        <v>11</v>
      </c>
      <c r="G22" s="30">
        <v>25</v>
      </c>
      <c r="H22" s="80">
        <v>13.12</v>
      </c>
      <c r="I22" s="49" t="s">
        <v>48</v>
      </c>
    </row>
    <row r="23" spans="1:9" ht="14.25" customHeight="1">
      <c r="A23" s="30">
        <v>50</v>
      </c>
      <c r="B23" s="30">
        <v>15</v>
      </c>
      <c r="C23" s="79">
        <v>50</v>
      </c>
      <c r="D23" s="80">
        <v>80.34</v>
      </c>
      <c r="E23" s="49">
        <f t="shared" si="1"/>
        <v>85</v>
      </c>
      <c r="F23" s="30">
        <v>11</v>
      </c>
      <c r="G23" s="30">
        <v>25</v>
      </c>
      <c r="H23" s="80">
        <v>13.02</v>
      </c>
      <c r="I23" s="49" t="s">
        <v>48</v>
      </c>
    </row>
    <row r="24" spans="1:9" ht="14.25" customHeight="1">
      <c r="A24" s="30">
        <v>60</v>
      </c>
      <c r="B24" s="30" t="s">
        <v>52</v>
      </c>
      <c r="C24" s="79">
        <v>50</v>
      </c>
      <c r="D24" s="80">
        <v>96.51</v>
      </c>
      <c r="E24" s="49">
        <f t="shared" si="1"/>
        <v>101</v>
      </c>
      <c r="F24" s="30">
        <v>11</v>
      </c>
      <c r="G24" s="30">
        <v>25</v>
      </c>
      <c r="H24" s="80">
        <v>13.92</v>
      </c>
      <c r="I24" s="81"/>
    </row>
    <row r="25" spans="1:9" ht="14.25" customHeight="1">
      <c r="A25" s="30">
        <v>70</v>
      </c>
      <c r="B25" s="30" t="s">
        <v>51</v>
      </c>
      <c r="C25" s="79">
        <v>50</v>
      </c>
      <c r="D25" s="80">
        <v>113.19</v>
      </c>
      <c r="E25" s="49">
        <f t="shared" si="1"/>
        <v>118</v>
      </c>
      <c r="F25" s="30">
        <v>11</v>
      </c>
      <c r="G25" s="30">
        <v>25</v>
      </c>
      <c r="H25" s="80">
        <v>21.02</v>
      </c>
      <c r="I25" s="81"/>
    </row>
    <row r="26" spans="1:9" ht="14.25" customHeight="1">
      <c r="A26" s="30">
        <v>80</v>
      </c>
      <c r="B26" s="30" t="s">
        <v>51</v>
      </c>
      <c r="C26" s="79">
        <v>50</v>
      </c>
      <c r="D26" s="80">
        <v>129.36</v>
      </c>
      <c r="E26" s="49">
        <f t="shared" si="1"/>
        <v>134</v>
      </c>
      <c r="F26" s="30">
        <v>11</v>
      </c>
      <c r="G26" s="30">
        <v>25</v>
      </c>
      <c r="H26" s="80">
        <v>22.62</v>
      </c>
      <c r="I26" s="81"/>
    </row>
    <row r="27" spans="1:9" ht="14.25" customHeight="1">
      <c r="A27" s="30">
        <v>100</v>
      </c>
      <c r="B27" s="30" t="s">
        <v>51</v>
      </c>
      <c r="C27" s="79">
        <v>50</v>
      </c>
      <c r="D27" s="80">
        <v>161.78</v>
      </c>
      <c r="E27" s="49">
        <f t="shared" si="1"/>
        <v>167</v>
      </c>
      <c r="F27" s="30">
        <v>11</v>
      </c>
      <c r="G27" s="30">
        <v>25</v>
      </c>
      <c r="H27" s="80">
        <v>32.77</v>
      </c>
      <c r="I27" s="81"/>
    </row>
    <row r="29" spans="1:5" ht="14.25" customHeight="1">
      <c r="A29" s="39" t="s">
        <v>53</v>
      </c>
      <c r="B29" s="39"/>
      <c r="C29" s="39"/>
      <c r="D29" s="39"/>
      <c r="E29" s="39"/>
    </row>
    <row r="31" ht="14.25" customHeight="1">
      <c r="A31" s="55" t="s">
        <v>54</v>
      </c>
    </row>
    <row r="32" spans="1:4" ht="14.25" customHeight="1">
      <c r="A32" s="40">
        <v>14</v>
      </c>
      <c r="B32" s="40">
        <v>20</v>
      </c>
      <c r="C32" s="58">
        <f aca="true" t="shared" si="2" ref="C32:C34">B32/A32</f>
        <v>1.4285714285714286</v>
      </c>
      <c r="D32" s="59">
        <f aca="true" t="shared" si="3" ref="D32:D34">A32/B32</f>
        <v>0.7</v>
      </c>
    </row>
    <row r="33" spans="1:4" ht="14.25" customHeight="1">
      <c r="A33" s="40">
        <v>14</v>
      </c>
      <c r="B33" s="40">
        <v>25</v>
      </c>
      <c r="C33" s="58">
        <f t="shared" si="2"/>
        <v>1.7857142857142858</v>
      </c>
      <c r="D33" s="59">
        <f t="shared" si="3"/>
        <v>0.56</v>
      </c>
    </row>
    <row r="34" spans="1:4" ht="14.25" customHeight="1">
      <c r="A34" s="40">
        <v>14</v>
      </c>
      <c r="B34" s="40">
        <v>30</v>
      </c>
      <c r="C34" s="58">
        <f t="shared" si="2"/>
        <v>2.142857142857143</v>
      </c>
      <c r="D34" s="59">
        <f t="shared" si="3"/>
        <v>0.4666666666666667</v>
      </c>
    </row>
    <row r="36" spans="1:9" ht="14.25" customHeight="1">
      <c r="A36" s="55" t="s">
        <v>30</v>
      </c>
      <c r="B36" s="82" t="s">
        <v>31</v>
      </c>
      <c r="D36" s="83" t="s">
        <v>55</v>
      </c>
      <c r="E36" s="83"/>
      <c r="F36" s="83"/>
      <c r="H36" s="83" t="s">
        <v>56</v>
      </c>
      <c r="I36" s="83"/>
    </row>
    <row r="37" spans="1:9" ht="14.25" customHeight="1">
      <c r="A37" s="40">
        <v>4</v>
      </c>
      <c r="B37" s="84">
        <f aca="true" t="shared" si="4" ref="B37:B42">A37/25.4</f>
        <v>0.15748031496062992</v>
      </c>
      <c r="D37" s="59" t="s">
        <v>57</v>
      </c>
      <c r="E37" s="40" t="s">
        <v>58</v>
      </c>
      <c r="F37" s="85" t="s">
        <v>59</v>
      </c>
      <c r="H37" s="59" t="s">
        <v>60</v>
      </c>
      <c r="I37" s="42">
        <f>H6</f>
        <v>4.22</v>
      </c>
    </row>
    <row r="38" spans="1:9" ht="14.25" customHeight="1">
      <c r="A38" s="40">
        <v>6.35</v>
      </c>
      <c r="B38" s="84">
        <f t="shared" si="4"/>
        <v>0.25</v>
      </c>
      <c r="D38" s="59" t="s">
        <v>61</v>
      </c>
      <c r="E38" s="40">
        <v>16</v>
      </c>
      <c r="F38" s="40">
        <f aca="true" t="shared" si="5" ref="F38:F40">E38</f>
        <v>16</v>
      </c>
      <c r="H38" s="59" t="s">
        <v>62</v>
      </c>
      <c r="I38" s="42">
        <f>H15</f>
        <v>8.2</v>
      </c>
    </row>
    <row r="39" spans="1:9" ht="14.25" customHeight="1">
      <c r="A39" s="85">
        <v>8</v>
      </c>
      <c r="B39" s="86">
        <f t="shared" si="4"/>
        <v>0.31496062992125984</v>
      </c>
      <c r="D39" s="59" t="s">
        <v>63</v>
      </c>
      <c r="E39" s="40">
        <v>8</v>
      </c>
      <c r="F39" s="40">
        <f t="shared" si="5"/>
        <v>8</v>
      </c>
      <c r="H39" s="59">
        <f>F37</f>
        <v>0</v>
      </c>
      <c r="I39" s="87">
        <f>F43</f>
        <v>7.53</v>
      </c>
    </row>
    <row r="40" spans="1:9" ht="14.25" customHeight="1">
      <c r="A40" s="40">
        <v>10</v>
      </c>
      <c r="B40" s="84">
        <f t="shared" si="4"/>
        <v>0.3937007874015748</v>
      </c>
      <c r="D40" s="59" t="s">
        <v>40</v>
      </c>
      <c r="E40" s="40">
        <v>5</v>
      </c>
      <c r="F40" s="40">
        <f t="shared" si="5"/>
        <v>5</v>
      </c>
      <c r="H40" s="59" t="s">
        <v>64</v>
      </c>
      <c r="I40" s="87">
        <f>I47</f>
        <v>2.5</v>
      </c>
    </row>
    <row r="41" spans="1:9" ht="14.25" customHeight="1">
      <c r="A41" s="40">
        <v>15</v>
      </c>
      <c r="B41" s="84">
        <f t="shared" si="4"/>
        <v>0.5905511811023623</v>
      </c>
      <c r="D41" s="59" t="s">
        <v>65</v>
      </c>
      <c r="E41" s="40">
        <v>10</v>
      </c>
      <c r="F41" s="40">
        <v>10</v>
      </c>
      <c r="H41" s="59" t="s">
        <v>66</v>
      </c>
      <c r="I41" s="87">
        <f>SUM(I37:I40)</f>
        <v>22.45</v>
      </c>
    </row>
    <row r="42" spans="1:9" ht="14.25" customHeight="1">
      <c r="A42" s="40">
        <v>16</v>
      </c>
      <c r="B42" s="84">
        <f t="shared" si="4"/>
        <v>0.6299212598425197</v>
      </c>
      <c r="D42" s="59" t="s">
        <v>67</v>
      </c>
      <c r="E42" s="40" t="s">
        <v>68</v>
      </c>
      <c r="F42" s="40" t="s">
        <v>69</v>
      </c>
      <c r="H42" s="59" t="s">
        <v>70</v>
      </c>
      <c r="I42" s="87">
        <f>I41*6.2/100</f>
        <v>1.3919</v>
      </c>
    </row>
    <row r="43" spans="2:9" ht="14.25" customHeight="1">
      <c r="B43" s="40">
        <f>5/16</f>
        <v>0.3125</v>
      </c>
      <c r="D43" s="59" t="s">
        <v>41</v>
      </c>
      <c r="E43" s="40">
        <v>2.59</v>
      </c>
      <c r="F43" s="88">
        <v>7.53</v>
      </c>
      <c r="H43" s="59" t="s">
        <v>71</v>
      </c>
      <c r="I43" s="89">
        <f>I41+I42</f>
        <v>23.8419</v>
      </c>
    </row>
    <row r="44" spans="1:6" ht="14.25" customHeight="1">
      <c r="A44" s="40">
        <v>60</v>
      </c>
      <c r="B44" s="84">
        <f aca="true" t="shared" si="6" ref="B44:B45">A44/25.4</f>
        <v>2.362204724409449</v>
      </c>
      <c r="C44"/>
      <c r="D44" s="90" t="s">
        <v>72</v>
      </c>
      <c r="E44" s="90"/>
      <c r="F44" s="90"/>
    </row>
    <row r="45" spans="1:2" ht="14.25" customHeight="1">
      <c r="A45" s="40">
        <v>69</v>
      </c>
      <c r="B45" s="84">
        <f t="shared" si="6"/>
        <v>2.716535433070866</v>
      </c>
    </row>
    <row r="46" spans="4:9" ht="14.25" customHeight="1">
      <c r="D46" s="83" t="s">
        <v>73</v>
      </c>
      <c r="E46" s="83"/>
      <c r="F46" s="83"/>
      <c r="H46" s="91" t="s">
        <v>74</v>
      </c>
      <c r="I46" s="91"/>
    </row>
    <row r="47" spans="4:9" ht="14.25" customHeight="1">
      <c r="D47" s="59" t="s">
        <v>57</v>
      </c>
      <c r="E47" s="40">
        <v>6904</v>
      </c>
      <c r="H47" s="59" t="s">
        <v>75</v>
      </c>
      <c r="I47" s="87">
        <v>2.5</v>
      </c>
    </row>
    <row r="48" spans="4:8" ht="14.25" customHeight="1">
      <c r="D48" s="59" t="s">
        <v>61</v>
      </c>
      <c r="E48" s="92">
        <f>5/8</f>
        <v>0.625</v>
      </c>
      <c r="H48"/>
    </row>
    <row r="49" spans="4:5" ht="14.25" customHeight="1">
      <c r="D49" s="59" t="s">
        <v>63</v>
      </c>
      <c r="E49" s="40">
        <f>3/8</f>
        <v>0.375</v>
      </c>
    </row>
    <row r="50" spans="4:5" ht="14.25" customHeight="1">
      <c r="D50" s="59" t="s">
        <v>40</v>
      </c>
      <c r="E50" s="40">
        <f>5/32</f>
        <v>0.15625</v>
      </c>
    </row>
    <row r="51" spans="4:5" ht="14.25" customHeight="1">
      <c r="D51" s="59" t="s">
        <v>65</v>
      </c>
      <c r="E51" s="40">
        <v>2</v>
      </c>
    </row>
    <row r="52" spans="4:5" ht="14.25" customHeight="1">
      <c r="D52" s="59" t="s">
        <v>41</v>
      </c>
      <c r="E52" s="40">
        <f>2.94+3.05</f>
        <v>5.99</v>
      </c>
    </row>
    <row r="53" spans="4:6" ht="14.25" customHeight="1">
      <c r="D53" s="90" t="s">
        <v>76</v>
      </c>
      <c r="E53" s="90"/>
      <c r="F53" s="90"/>
    </row>
  </sheetData>
  <sheetProtection selectLockedCells="1" selectUnlockedCells="1"/>
  <mergeCells count="8">
    <mergeCell ref="A1:I1"/>
    <mergeCell ref="A29:E29"/>
    <mergeCell ref="D36:F36"/>
    <mergeCell ref="H36:I36"/>
    <mergeCell ref="D44:F44"/>
    <mergeCell ref="D46:F46"/>
    <mergeCell ref="H46:I46"/>
    <mergeCell ref="D53:F5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42"/>
  <sheetViews>
    <sheetView zoomScale="140" zoomScaleNormal="140" workbookViewId="0" topLeftCell="A1">
      <pane ySplit="2" topLeftCell="A3" activePane="bottomLeft" state="frozen"/>
      <selection pane="topLeft" activeCell="A1" sqref="A1"/>
      <selection pane="bottomLeft" activeCell="I11" sqref="I11"/>
    </sheetView>
  </sheetViews>
  <sheetFormatPr defaultColWidth="10.28125" defaultRowHeight="12.75"/>
  <cols>
    <col min="1" max="1" width="15.421875" style="0" customWidth="1"/>
    <col min="2" max="2" width="26.8515625" style="0" customWidth="1"/>
    <col min="3" max="8" width="11.57421875" style="0" customWidth="1"/>
    <col min="9" max="9" width="14.7109375" style="0" customWidth="1"/>
    <col min="10" max="16384" width="11.57421875" style="0" customWidth="1"/>
  </cols>
  <sheetData>
    <row r="1" spans="1:9" ht="36" customHeight="1">
      <c r="A1" s="60" t="s">
        <v>77</v>
      </c>
      <c r="B1" s="60"/>
      <c r="C1" s="60"/>
      <c r="D1" s="60"/>
      <c r="E1" s="60"/>
      <c r="F1" s="60"/>
      <c r="G1" s="60"/>
      <c r="H1" s="60"/>
      <c r="I1" s="60"/>
    </row>
    <row r="2" spans="1:9" ht="14.25">
      <c r="A2" s="61" t="s">
        <v>34</v>
      </c>
      <c r="B2" s="61" t="s">
        <v>35</v>
      </c>
      <c r="C2" s="62" t="s">
        <v>36</v>
      </c>
      <c r="D2" s="63" t="s">
        <v>37</v>
      </c>
      <c r="E2" s="63" t="s">
        <v>78</v>
      </c>
      <c r="F2" s="63" t="s">
        <v>79</v>
      </c>
      <c r="G2" s="61" t="s">
        <v>39</v>
      </c>
      <c r="H2" s="61" t="s">
        <v>40</v>
      </c>
      <c r="I2" s="63" t="s">
        <v>41</v>
      </c>
    </row>
    <row r="3" spans="1:9" ht="14.25">
      <c r="A3" s="49">
        <v>15</v>
      </c>
      <c r="B3" s="66" t="s">
        <v>80</v>
      </c>
      <c r="C3" s="64">
        <v>14</v>
      </c>
      <c r="D3" s="65">
        <v>17</v>
      </c>
      <c r="E3" s="65">
        <v>15</v>
      </c>
      <c r="F3" s="65">
        <f aca="true" t="shared" si="0" ref="F3:F5">E3-2.5</f>
        <v>12.5</v>
      </c>
      <c r="G3" s="49">
        <v>10</v>
      </c>
      <c r="H3" s="49">
        <v>18</v>
      </c>
      <c r="I3" s="65">
        <v>2.39</v>
      </c>
    </row>
    <row r="4" spans="1:9" ht="14.25">
      <c r="A4" s="49">
        <v>18</v>
      </c>
      <c r="B4" s="66" t="s">
        <v>81</v>
      </c>
      <c r="C4" s="64">
        <v>16</v>
      </c>
      <c r="D4" s="65">
        <v>20</v>
      </c>
      <c r="E4" s="65">
        <v>18</v>
      </c>
      <c r="F4" s="65">
        <f t="shared" si="0"/>
        <v>15.5</v>
      </c>
      <c r="G4" s="49">
        <v>10</v>
      </c>
      <c r="H4" s="49">
        <v>18</v>
      </c>
      <c r="I4" s="65">
        <v>2.59</v>
      </c>
    </row>
    <row r="5" spans="1:9" ht="14.25">
      <c r="A5" s="49">
        <v>20</v>
      </c>
      <c r="B5" s="66" t="s">
        <v>82</v>
      </c>
      <c r="C5" s="64">
        <v>17</v>
      </c>
      <c r="D5" s="65">
        <v>22</v>
      </c>
      <c r="E5" s="65">
        <v>20</v>
      </c>
      <c r="F5" s="65">
        <f t="shared" si="0"/>
        <v>17.5</v>
      </c>
      <c r="G5" s="49">
        <v>10</v>
      </c>
      <c r="H5" s="49">
        <v>18</v>
      </c>
      <c r="I5" s="65">
        <v>2.59</v>
      </c>
    </row>
    <row r="6" spans="1:9" ht="14.25">
      <c r="A6" s="49">
        <v>25</v>
      </c>
      <c r="B6" s="66" t="s">
        <v>83</v>
      </c>
      <c r="C6" s="64">
        <v>20</v>
      </c>
      <c r="D6" s="65">
        <v>27</v>
      </c>
      <c r="E6" s="65">
        <v>25</v>
      </c>
      <c r="F6" s="65">
        <v>22.5</v>
      </c>
      <c r="G6" s="49">
        <v>10</v>
      </c>
      <c r="H6" s="30">
        <v>18</v>
      </c>
      <c r="I6" s="65">
        <v>3.39</v>
      </c>
    </row>
    <row r="7" spans="1:9" ht="14.25">
      <c r="A7" s="49">
        <v>30</v>
      </c>
      <c r="B7" s="66" t="s">
        <v>83</v>
      </c>
      <c r="C7" s="64">
        <v>25</v>
      </c>
      <c r="D7" s="65">
        <v>32</v>
      </c>
      <c r="E7" s="65">
        <v>30</v>
      </c>
      <c r="F7" s="65">
        <v>27.5</v>
      </c>
      <c r="G7" s="49">
        <v>10</v>
      </c>
      <c r="H7" s="30">
        <v>18</v>
      </c>
      <c r="I7" s="65">
        <v>3.79</v>
      </c>
    </row>
    <row r="8" spans="1:9" ht="14.25">
      <c r="A8" s="49">
        <v>35</v>
      </c>
      <c r="B8" s="66" t="s">
        <v>83</v>
      </c>
      <c r="C8" s="64">
        <v>37</v>
      </c>
      <c r="D8" s="65">
        <v>25</v>
      </c>
      <c r="E8" s="65">
        <v>35</v>
      </c>
      <c r="F8" s="65">
        <f>E8-2.5</f>
        <v>32.5</v>
      </c>
      <c r="G8" s="49">
        <v>10</v>
      </c>
      <c r="H8" s="30">
        <v>18</v>
      </c>
      <c r="I8" s="65">
        <v>4.99</v>
      </c>
    </row>
    <row r="9" spans="1:9" ht="14.25">
      <c r="A9" s="49">
        <v>40</v>
      </c>
      <c r="B9" s="66" t="s">
        <v>83</v>
      </c>
      <c r="C9" s="64">
        <v>25</v>
      </c>
      <c r="D9" s="65">
        <v>42</v>
      </c>
      <c r="E9" s="65">
        <v>40</v>
      </c>
      <c r="F9" s="65">
        <v>37.5</v>
      </c>
      <c r="G9" s="49">
        <v>10</v>
      </c>
      <c r="H9" s="30">
        <v>20</v>
      </c>
      <c r="I9" s="65">
        <v>6.39</v>
      </c>
    </row>
    <row r="10" spans="1:9" ht="14.25">
      <c r="A10" s="49">
        <v>45</v>
      </c>
      <c r="B10" s="49" t="s">
        <v>84</v>
      </c>
      <c r="C10" s="64">
        <v>35</v>
      </c>
      <c r="D10" s="65">
        <v>47</v>
      </c>
      <c r="E10" s="65">
        <v>45</v>
      </c>
      <c r="F10" s="65">
        <v>42.5</v>
      </c>
      <c r="G10" s="49">
        <v>10</v>
      </c>
      <c r="H10" s="30">
        <v>20</v>
      </c>
      <c r="I10" s="65">
        <v>7.49</v>
      </c>
    </row>
    <row r="11" spans="1:9" ht="14.25">
      <c r="A11" s="66">
        <v>50</v>
      </c>
      <c r="B11" s="49" t="s">
        <v>84</v>
      </c>
      <c r="C11" s="67">
        <v>40</v>
      </c>
      <c r="D11" s="21">
        <v>52</v>
      </c>
      <c r="E11" s="21">
        <v>50</v>
      </c>
      <c r="F11" s="21">
        <v>47.5</v>
      </c>
      <c r="G11" s="49">
        <v>10</v>
      </c>
      <c r="H11" s="30">
        <v>20</v>
      </c>
      <c r="I11" s="21">
        <v>7.99</v>
      </c>
    </row>
    <row r="12" spans="1:9" ht="14.25">
      <c r="A12" s="66">
        <v>60</v>
      </c>
      <c r="B12" s="66" t="s">
        <v>85</v>
      </c>
      <c r="C12" s="67">
        <v>40</v>
      </c>
      <c r="D12" s="21">
        <v>62</v>
      </c>
      <c r="E12" s="21">
        <v>60</v>
      </c>
      <c r="F12" s="21">
        <v>57.5</v>
      </c>
      <c r="G12" s="66">
        <v>10</v>
      </c>
      <c r="H12" s="20">
        <v>20</v>
      </c>
      <c r="I12" s="21">
        <v>9.59</v>
      </c>
    </row>
    <row r="13" spans="1:9" ht="14.25">
      <c r="A13" s="66">
        <v>70</v>
      </c>
      <c r="B13" s="66" t="s">
        <v>51</v>
      </c>
      <c r="C13" s="67">
        <v>40</v>
      </c>
      <c r="D13" s="21">
        <v>72</v>
      </c>
      <c r="E13" s="21">
        <v>70</v>
      </c>
      <c r="F13" s="21">
        <v>67.5</v>
      </c>
      <c r="G13" s="66">
        <v>10</v>
      </c>
      <c r="H13" s="20">
        <v>20</v>
      </c>
      <c r="I13" s="21">
        <v>13.39</v>
      </c>
    </row>
    <row r="14" spans="1:9" ht="14.25">
      <c r="A14" s="20">
        <v>80</v>
      </c>
      <c r="B14" s="66" t="s">
        <v>51</v>
      </c>
      <c r="C14" s="67">
        <v>40</v>
      </c>
      <c r="D14" s="73">
        <v>82</v>
      </c>
      <c r="E14" s="73">
        <v>80</v>
      </c>
      <c r="F14" s="73">
        <v>77.5</v>
      </c>
      <c r="G14" s="66">
        <v>10</v>
      </c>
      <c r="H14" s="20">
        <v>20</v>
      </c>
      <c r="I14" s="73">
        <v>17.59</v>
      </c>
    </row>
    <row r="15" spans="1:9" ht="14.25">
      <c r="A15" s="20">
        <v>90</v>
      </c>
      <c r="B15" s="20" t="s">
        <v>51</v>
      </c>
      <c r="C15" s="72">
        <v>40</v>
      </c>
      <c r="D15" s="73">
        <v>92</v>
      </c>
      <c r="E15" s="73">
        <v>90</v>
      </c>
      <c r="F15" s="73">
        <v>87.5</v>
      </c>
      <c r="G15" s="66">
        <v>10</v>
      </c>
      <c r="H15" s="20">
        <v>20</v>
      </c>
      <c r="I15" s="73">
        <v>39.99</v>
      </c>
    </row>
    <row r="16" spans="1:9" ht="14.25">
      <c r="A16" s="20">
        <v>100</v>
      </c>
      <c r="B16" s="66" t="s">
        <v>86</v>
      </c>
      <c r="C16" s="67">
        <v>50</v>
      </c>
      <c r="D16" s="73">
        <v>102</v>
      </c>
      <c r="E16" s="73">
        <v>100</v>
      </c>
      <c r="F16" s="73">
        <v>97.5</v>
      </c>
      <c r="G16" s="66">
        <v>10</v>
      </c>
      <c r="H16" s="20">
        <v>20</v>
      </c>
      <c r="I16" s="73">
        <v>24.29</v>
      </c>
    </row>
    <row r="17" ht="14.25">
      <c r="I17" t="s">
        <v>87</v>
      </c>
    </row>
    <row r="19" spans="5:8" ht="14.25">
      <c r="E19" s="55" t="s">
        <v>34</v>
      </c>
      <c r="F19" s="55" t="s">
        <v>88</v>
      </c>
      <c r="G19" s="55" t="s">
        <v>89</v>
      </c>
      <c r="H19" s="55" t="s">
        <v>90</v>
      </c>
    </row>
    <row r="20" spans="5:9" ht="14.25">
      <c r="E20">
        <v>20</v>
      </c>
      <c r="F20">
        <v>12</v>
      </c>
      <c r="G20">
        <v>1</v>
      </c>
      <c r="H20" s="35">
        <v>2.59</v>
      </c>
      <c r="I20" s="35">
        <f aca="true" t="shared" si="1" ref="I20:I22">G20*H20</f>
        <v>2.59</v>
      </c>
    </row>
    <row r="21" spans="5:9" ht="14.25">
      <c r="E21">
        <v>40</v>
      </c>
      <c r="F21">
        <v>12</v>
      </c>
      <c r="G21">
        <v>2</v>
      </c>
      <c r="H21" s="35">
        <v>6.29</v>
      </c>
      <c r="I21" s="35">
        <f t="shared" si="1"/>
        <v>12.58</v>
      </c>
    </row>
    <row r="22" spans="5:9" ht="14.25">
      <c r="E22">
        <v>80</v>
      </c>
      <c r="F22">
        <v>12</v>
      </c>
      <c r="G22">
        <v>1</v>
      </c>
      <c r="H22" s="35">
        <v>17.59</v>
      </c>
      <c r="I22" s="35">
        <f t="shared" si="1"/>
        <v>17.59</v>
      </c>
    </row>
    <row r="23" spans="7:9" ht="14.25">
      <c r="G23" t="s">
        <v>91</v>
      </c>
      <c r="H23" s="35"/>
      <c r="I23" s="35">
        <v>2.35</v>
      </c>
    </row>
    <row r="24" spans="7:9" ht="14.25">
      <c r="G24" t="s">
        <v>92</v>
      </c>
      <c r="H24" s="35"/>
      <c r="I24" s="35">
        <f>SUM(I20:I23)</f>
        <v>35.11</v>
      </c>
    </row>
    <row r="25" spans="8:9" ht="14.25">
      <c r="H25" s="35"/>
      <c r="I25" s="35"/>
    </row>
    <row r="26" spans="5:9" ht="14.25">
      <c r="E26">
        <v>20</v>
      </c>
      <c r="F26">
        <v>12</v>
      </c>
      <c r="G26">
        <v>1</v>
      </c>
      <c r="H26" s="35">
        <v>2.59</v>
      </c>
      <c r="I26" s="35">
        <f aca="true" t="shared" si="2" ref="I26:I28">G26*H26</f>
        <v>2.59</v>
      </c>
    </row>
    <row r="27" spans="5:9" ht="14.25">
      <c r="E27">
        <v>30</v>
      </c>
      <c r="F27">
        <v>12</v>
      </c>
      <c r="G27">
        <v>1</v>
      </c>
      <c r="H27" s="35">
        <v>3.79</v>
      </c>
      <c r="I27" s="35">
        <f t="shared" si="2"/>
        <v>3.79</v>
      </c>
    </row>
    <row r="28" spans="5:9" ht="14.25">
      <c r="E28">
        <v>60</v>
      </c>
      <c r="F28">
        <v>12</v>
      </c>
      <c r="G28">
        <v>2</v>
      </c>
      <c r="H28" s="35">
        <v>9.59</v>
      </c>
      <c r="I28" s="35">
        <f t="shared" si="2"/>
        <v>19.18</v>
      </c>
    </row>
    <row r="29" spans="7:9" ht="14.25">
      <c r="G29" t="s">
        <v>91</v>
      </c>
      <c r="H29" s="35"/>
      <c r="I29" s="35">
        <v>2.35</v>
      </c>
    </row>
    <row r="30" spans="7:9" ht="14.25">
      <c r="G30" t="s">
        <v>92</v>
      </c>
      <c r="H30" s="35"/>
      <c r="I30" s="35">
        <f>SUM(I26:I29)</f>
        <v>27.91</v>
      </c>
    </row>
    <row r="32" spans="5:9" ht="14.25">
      <c r="E32">
        <v>18</v>
      </c>
      <c r="F32">
        <v>10</v>
      </c>
      <c r="G32">
        <v>1</v>
      </c>
      <c r="H32" s="35">
        <v>2.59</v>
      </c>
      <c r="I32" s="35">
        <f aca="true" t="shared" si="3" ref="I32:I34">G32*H32</f>
        <v>2.59</v>
      </c>
    </row>
    <row r="33" spans="5:9" ht="14.25">
      <c r="E33">
        <v>35</v>
      </c>
      <c r="F33">
        <v>10</v>
      </c>
      <c r="G33">
        <v>1</v>
      </c>
      <c r="H33" s="35">
        <v>4.99</v>
      </c>
      <c r="I33" s="35">
        <f t="shared" si="3"/>
        <v>4.99</v>
      </c>
    </row>
    <row r="34" spans="5:9" ht="14.25">
      <c r="E34">
        <v>70</v>
      </c>
      <c r="F34">
        <v>10</v>
      </c>
      <c r="G34">
        <v>2</v>
      </c>
      <c r="H34" s="35">
        <v>13.39</v>
      </c>
      <c r="I34" s="35">
        <f t="shared" si="3"/>
        <v>26.78</v>
      </c>
    </row>
    <row r="35" spans="7:9" ht="14.25">
      <c r="G35" t="s">
        <v>91</v>
      </c>
      <c r="H35" s="35"/>
      <c r="I35" s="35">
        <v>2.35</v>
      </c>
    </row>
    <row r="36" spans="7:9" ht="14.25">
      <c r="G36" t="s">
        <v>92</v>
      </c>
      <c r="H36" s="35"/>
      <c r="I36" s="35">
        <f>SUM(I32:I35)</f>
        <v>36.71000000000001</v>
      </c>
    </row>
    <row r="38" spans="5:9" ht="14.25">
      <c r="E38">
        <v>15</v>
      </c>
      <c r="F38">
        <v>8</v>
      </c>
      <c r="G38">
        <v>1</v>
      </c>
      <c r="H38" s="35">
        <v>2.59</v>
      </c>
      <c r="I38" s="35">
        <f aca="true" t="shared" si="4" ref="I38:I40">G38*H38</f>
        <v>2.59</v>
      </c>
    </row>
    <row r="39" spans="5:9" ht="14.25">
      <c r="E39">
        <v>30</v>
      </c>
      <c r="F39">
        <v>8</v>
      </c>
      <c r="G39">
        <v>1</v>
      </c>
      <c r="H39" s="35">
        <v>3.79</v>
      </c>
      <c r="I39" s="35">
        <f t="shared" si="4"/>
        <v>3.79</v>
      </c>
    </row>
    <row r="40" spans="5:9" ht="14.25">
      <c r="E40">
        <v>60</v>
      </c>
      <c r="F40">
        <v>8</v>
      </c>
      <c r="G40">
        <v>2</v>
      </c>
      <c r="H40" s="35">
        <v>9.59</v>
      </c>
      <c r="I40" s="35">
        <f t="shared" si="4"/>
        <v>19.18</v>
      </c>
    </row>
    <row r="41" spans="7:9" ht="14.25">
      <c r="G41" t="s">
        <v>91</v>
      </c>
      <c r="H41" s="35"/>
      <c r="I41" s="35">
        <v>2.35</v>
      </c>
    </row>
    <row r="42" spans="7:9" ht="14.25">
      <c r="G42" t="s">
        <v>92</v>
      </c>
      <c r="H42" s="35"/>
      <c r="I42" s="35">
        <f>SUM(I38:I41)</f>
        <v>27.91</v>
      </c>
    </row>
  </sheetData>
  <sheetProtection selectLockedCells="1" selectUnlockedCells="1"/>
  <mergeCells count="1">
    <mergeCell ref="A1:I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F18"/>
  <sheetViews>
    <sheetView zoomScale="140" zoomScaleNormal="140" workbookViewId="0" topLeftCell="A1">
      <pane ySplit="2" topLeftCell="A3" activePane="bottomLeft" state="frozen"/>
      <selection pane="topLeft" activeCell="A1" sqref="A1"/>
      <selection pane="bottomLeft" activeCell="B14" sqref="B14"/>
    </sheetView>
  </sheetViews>
  <sheetFormatPr defaultColWidth="10.28125" defaultRowHeight="12.75" customHeight="1"/>
  <cols>
    <col min="1" max="1" width="11.421875" style="93" customWidth="1"/>
    <col min="2" max="2" width="14.00390625" style="94" customWidth="1"/>
    <col min="3" max="4" width="15.140625" style="94" customWidth="1"/>
    <col min="5" max="5" width="15.7109375" style="95" customWidth="1"/>
    <col min="6" max="6" width="17.28125" style="44" customWidth="1"/>
    <col min="7" max="16384" width="11.421875" style="44" customWidth="1"/>
  </cols>
  <sheetData>
    <row r="1" ht="12.75" customHeight="1">
      <c r="A1" s="96" t="s">
        <v>93</v>
      </c>
    </row>
    <row r="2" spans="1:6" s="8" customFormat="1" ht="34.5" customHeight="1">
      <c r="A2" s="97" t="s">
        <v>94</v>
      </c>
      <c r="B2" s="98" t="s">
        <v>95</v>
      </c>
      <c r="C2" s="98" t="s">
        <v>96</v>
      </c>
      <c r="D2" s="98" t="s">
        <v>97</v>
      </c>
      <c r="E2" s="98" t="s">
        <v>98</v>
      </c>
      <c r="F2" s="8" t="s">
        <v>99</v>
      </c>
    </row>
    <row r="3" spans="1:6" ht="12.75" customHeight="1">
      <c r="A3" s="93" t="s">
        <v>100</v>
      </c>
      <c r="B3" s="94">
        <v>2445</v>
      </c>
      <c r="C3" s="94">
        <f aca="true" t="shared" si="0" ref="C3:C15">(200/80)*B3</f>
        <v>6112.5</v>
      </c>
      <c r="D3" s="94">
        <f aca="true" t="shared" si="1" ref="D3:D15">(300/80)*B3</f>
        <v>9168.75</v>
      </c>
      <c r="E3" s="95">
        <f aca="true" t="shared" si="2" ref="E3:E18">D3*2</f>
        <v>18337.5</v>
      </c>
      <c r="F3" s="95" t="s">
        <v>101</v>
      </c>
    </row>
    <row r="4" spans="1:6" ht="12.75" customHeight="1">
      <c r="A4" s="93">
        <v>0.25</v>
      </c>
      <c r="B4" s="94">
        <v>1222</v>
      </c>
      <c r="C4" s="94">
        <f t="shared" si="0"/>
        <v>3055</v>
      </c>
      <c r="D4" s="94">
        <f t="shared" si="1"/>
        <v>4582.5</v>
      </c>
      <c r="E4" s="95">
        <f t="shared" si="2"/>
        <v>9165</v>
      </c>
      <c r="F4" s="95">
        <f aca="true" t="shared" si="3" ref="F4:F18">B4*20</f>
        <v>24440</v>
      </c>
    </row>
    <row r="5" spans="1:6" ht="12.75" customHeight="1">
      <c r="A5" s="93">
        <v>0.375</v>
      </c>
      <c r="B5" s="94">
        <v>815</v>
      </c>
      <c r="C5" s="94">
        <f t="shared" si="0"/>
        <v>2037.5</v>
      </c>
      <c r="D5" s="94">
        <f t="shared" si="1"/>
        <v>3056.25</v>
      </c>
      <c r="E5" s="95">
        <f t="shared" si="2"/>
        <v>6112.5</v>
      </c>
      <c r="F5" s="95">
        <f t="shared" si="3"/>
        <v>16300</v>
      </c>
    </row>
    <row r="6" spans="1:6" ht="12.75" customHeight="1">
      <c r="A6" s="93">
        <v>0.5</v>
      </c>
      <c r="B6" s="94">
        <v>611</v>
      </c>
      <c r="C6" s="94">
        <f t="shared" si="0"/>
        <v>1527.5</v>
      </c>
      <c r="D6" s="94">
        <f t="shared" si="1"/>
        <v>2291.25</v>
      </c>
      <c r="E6" s="95">
        <f t="shared" si="2"/>
        <v>4582.5</v>
      </c>
      <c r="F6" s="95">
        <f t="shared" si="3"/>
        <v>12220</v>
      </c>
    </row>
    <row r="7" spans="1:6" ht="12.75" customHeight="1">
      <c r="A7" s="93">
        <v>0.75</v>
      </c>
      <c r="B7" s="94">
        <v>407</v>
      </c>
      <c r="C7" s="94">
        <f t="shared" si="0"/>
        <v>1017.5</v>
      </c>
      <c r="D7" s="94">
        <f t="shared" si="1"/>
        <v>1526.25</v>
      </c>
      <c r="E7" s="95">
        <f t="shared" si="2"/>
        <v>3052.5</v>
      </c>
      <c r="F7" s="95">
        <f t="shared" si="3"/>
        <v>8140</v>
      </c>
    </row>
    <row r="8" spans="1:6" ht="12.75" customHeight="1">
      <c r="A8" s="93">
        <v>1</v>
      </c>
      <c r="B8" s="94">
        <v>306</v>
      </c>
      <c r="C8" s="94">
        <f t="shared" si="0"/>
        <v>765</v>
      </c>
      <c r="D8" s="94">
        <f t="shared" si="1"/>
        <v>1147.5</v>
      </c>
      <c r="E8" s="95">
        <f t="shared" si="2"/>
        <v>2295</v>
      </c>
      <c r="F8" s="95">
        <f t="shared" si="3"/>
        <v>6120</v>
      </c>
    </row>
    <row r="9" spans="1:6" ht="12.75" customHeight="1">
      <c r="A9" s="93">
        <v>1.25</v>
      </c>
      <c r="B9" s="94">
        <v>244</v>
      </c>
      <c r="C9" s="94">
        <f t="shared" si="0"/>
        <v>610</v>
      </c>
      <c r="D9" s="94">
        <f t="shared" si="1"/>
        <v>915</v>
      </c>
      <c r="E9" s="95">
        <f t="shared" si="2"/>
        <v>1830</v>
      </c>
      <c r="F9" s="95">
        <f t="shared" si="3"/>
        <v>4880</v>
      </c>
    </row>
    <row r="10" spans="1:6" ht="12.75" customHeight="1">
      <c r="A10" s="93">
        <v>1.5</v>
      </c>
      <c r="B10" s="94">
        <v>204</v>
      </c>
      <c r="C10" s="94">
        <f t="shared" si="0"/>
        <v>510</v>
      </c>
      <c r="D10" s="94">
        <f t="shared" si="1"/>
        <v>765</v>
      </c>
      <c r="E10" s="95">
        <f t="shared" si="2"/>
        <v>1530</v>
      </c>
      <c r="F10" s="95">
        <f t="shared" si="3"/>
        <v>4080</v>
      </c>
    </row>
    <row r="11" spans="1:6" ht="12.75" customHeight="1">
      <c r="A11" s="93">
        <v>1.75</v>
      </c>
      <c r="B11" s="94">
        <v>175</v>
      </c>
      <c r="C11" s="94">
        <f t="shared" si="0"/>
        <v>437.5</v>
      </c>
      <c r="D11" s="94">
        <f t="shared" si="1"/>
        <v>656.25</v>
      </c>
      <c r="E11" s="95">
        <f t="shared" si="2"/>
        <v>1312.5</v>
      </c>
      <c r="F11" s="95">
        <f t="shared" si="3"/>
        <v>3500</v>
      </c>
    </row>
    <row r="12" spans="1:6" ht="12.75" customHeight="1">
      <c r="A12" s="93">
        <v>2</v>
      </c>
      <c r="B12" s="94">
        <v>153</v>
      </c>
      <c r="C12" s="94">
        <f t="shared" si="0"/>
        <v>382.5</v>
      </c>
      <c r="D12" s="94">
        <f t="shared" si="1"/>
        <v>573.75</v>
      </c>
      <c r="E12" s="95">
        <f t="shared" si="2"/>
        <v>1147.5</v>
      </c>
      <c r="F12" s="95">
        <f t="shared" si="3"/>
        <v>3060</v>
      </c>
    </row>
    <row r="13" spans="1:6" ht="12.75" customHeight="1">
      <c r="A13" s="93">
        <v>2.5</v>
      </c>
      <c r="B13" s="94">
        <v>122</v>
      </c>
      <c r="C13" s="94">
        <f t="shared" si="0"/>
        <v>305</v>
      </c>
      <c r="D13" s="94">
        <f t="shared" si="1"/>
        <v>457.5</v>
      </c>
      <c r="E13" s="95">
        <f t="shared" si="2"/>
        <v>915</v>
      </c>
      <c r="F13" s="95">
        <f t="shared" si="3"/>
        <v>2440</v>
      </c>
    </row>
    <row r="14" spans="1:6" ht="12.75" customHeight="1">
      <c r="A14" s="93">
        <v>3</v>
      </c>
      <c r="B14" s="94">
        <v>102</v>
      </c>
      <c r="C14" s="94">
        <f t="shared" si="0"/>
        <v>255</v>
      </c>
      <c r="D14" s="94">
        <f t="shared" si="1"/>
        <v>382.5</v>
      </c>
      <c r="E14" s="95">
        <f t="shared" si="2"/>
        <v>765</v>
      </c>
      <c r="F14" s="95">
        <f t="shared" si="3"/>
        <v>2040</v>
      </c>
    </row>
    <row r="15" spans="1:6" ht="12.75" customHeight="1">
      <c r="A15" s="93">
        <v>3.5</v>
      </c>
      <c r="B15" s="94">
        <f aca="true" t="shared" si="4" ref="B15:B18">B11/2</f>
        <v>87.5</v>
      </c>
      <c r="C15" s="94">
        <f t="shared" si="0"/>
        <v>218.75</v>
      </c>
      <c r="D15" s="94">
        <f t="shared" si="1"/>
        <v>328.125</v>
      </c>
      <c r="E15" s="95">
        <f t="shared" si="2"/>
        <v>656.25</v>
      </c>
      <c r="F15" s="95">
        <f t="shared" si="3"/>
        <v>1750</v>
      </c>
    </row>
    <row r="16" spans="1:6" ht="12.75" customHeight="1">
      <c r="A16" s="93">
        <v>4</v>
      </c>
      <c r="B16" s="94">
        <f t="shared" si="4"/>
        <v>76.5</v>
      </c>
      <c r="C16" s="94">
        <f aca="true" t="shared" si="5" ref="C16:C18">C12/2</f>
        <v>191.25</v>
      </c>
      <c r="D16" s="94">
        <f aca="true" t="shared" si="6" ref="D16:D18">D12/2</f>
        <v>286.875</v>
      </c>
      <c r="E16" s="95">
        <f t="shared" si="2"/>
        <v>573.75</v>
      </c>
      <c r="F16" s="95">
        <f t="shared" si="3"/>
        <v>1530</v>
      </c>
    </row>
    <row r="17" spans="1:6" ht="12.75" customHeight="1">
      <c r="A17" s="93">
        <v>5</v>
      </c>
      <c r="B17" s="94">
        <f t="shared" si="4"/>
        <v>61</v>
      </c>
      <c r="C17" s="94">
        <f t="shared" si="5"/>
        <v>152.5</v>
      </c>
      <c r="D17" s="94">
        <f t="shared" si="6"/>
        <v>228.75</v>
      </c>
      <c r="E17" s="95">
        <f t="shared" si="2"/>
        <v>457.5</v>
      </c>
      <c r="F17" s="95">
        <f t="shared" si="3"/>
        <v>1220</v>
      </c>
    </row>
    <row r="18" spans="1:6" ht="12.75" customHeight="1">
      <c r="A18" s="93">
        <v>6</v>
      </c>
      <c r="B18" s="94">
        <f t="shared" si="4"/>
        <v>51</v>
      </c>
      <c r="C18" s="94">
        <f t="shared" si="5"/>
        <v>127.5</v>
      </c>
      <c r="D18" s="94">
        <f t="shared" si="6"/>
        <v>191.25</v>
      </c>
      <c r="E18" s="95">
        <f t="shared" si="2"/>
        <v>382.5</v>
      </c>
      <c r="F18" s="95">
        <f t="shared" si="3"/>
        <v>1020</v>
      </c>
    </row>
  </sheetData>
  <sheetProtection selectLockedCells="1" selectUnlockedCells="1"/>
  <printOptions horizontalCentered="1"/>
  <pageMargins left="0.7875" right="0.7875" top="1.025" bottom="1.025" header="0.7875" footer="0.7875"/>
  <pageSetup horizontalDpi="300" verticalDpi="300" orientation="landscape"/>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E1:K5"/>
  <sheetViews>
    <sheetView zoomScale="140" zoomScaleNormal="140" workbookViewId="0" topLeftCell="A1">
      <selection activeCell="B8" sqref="B8"/>
    </sheetView>
  </sheetViews>
  <sheetFormatPr defaultColWidth="10.28125" defaultRowHeight="14.25" customHeight="1"/>
  <cols>
    <col min="1" max="6" width="6.421875" style="0" customWidth="1"/>
    <col min="7" max="7" width="7.57421875" style="0" customWidth="1"/>
    <col min="8" max="8" width="5.8515625" style="0" customWidth="1"/>
    <col min="9" max="9" width="6.57421875" style="0" customWidth="1"/>
    <col min="10" max="10" width="7.140625" style="0" customWidth="1"/>
    <col min="11" max="11" width="10.140625" style="0" customWidth="1"/>
    <col min="12" max="16384" width="11.421875" style="0" customWidth="1"/>
  </cols>
  <sheetData>
    <row r="1" spans="5:11" ht="14.25" customHeight="1">
      <c r="E1" s="91" t="s">
        <v>102</v>
      </c>
      <c r="F1" s="91"/>
      <c r="G1" s="91"/>
      <c r="H1" s="91"/>
      <c r="K1" s="57"/>
    </row>
    <row r="2" spans="5:11" ht="14.25" customHeight="1">
      <c r="E2" s="99" t="s">
        <v>103</v>
      </c>
      <c r="F2" s="99"/>
      <c r="G2">
        <v>8.5</v>
      </c>
      <c r="K2" s="57"/>
    </row>
    <row r="3" spans="5:11" ht="14.25" customHeight="1">
      <c r="E3" s="99" t="s">
        <v>104</v>
      </c>
      <c r="F3" s="99"/>
      <c r="G3">
        <v>7.973</v>
      </c>
      <c r="K3" s="57"/>
    </row>
    <row r="4" spans="5:11" ht="14.25" customHeight="1">
      <c r="E4" s="99" t="s">
        <v>105</v>
      </c>
      <c r="F4" s="99"/>
      <c r="G4">
        <v>2.699</v>
      </c>
      <c r="K4" s="57"/>
    </row>
    <row r="5" spans="5:11" ht="14.25" customHeight="1">
      <c r="E5" s="100" t="s">
        <v>106</v>
      </c>
      <c r="F5" s="100"/>
      <c r="G5">
        <v>28.3495</v>
      </c>
      <c r="K5" s="57"/>
    </row>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E1:H1"/>
    <mergeCell ref="E2:F2"/>
    <mergeCell ref="E3:F3"/>
    <mergeCell ref="E4:F4"/>
    <mergeCell ref="E5:F5"/>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Taig Micro Lathe II Spindle Speed Worksheet</dc:title>
  <dc:subject/>
  <dc:creator/>
  <cp:keywords>Taig Lathe Spindle Speed RPM</cp:keywords>
  <dc:description>This file is placed in the PUBLIC DOMAIN. The author assumes no liability for the accuracy, fitness or application of the information or design herein. Lewis Balentine, Houston, Texas, 24 January 2020</dc:description>
  <cp:lastModifiedBy/>
  <dcterms:created xsi:type="dcterms:W3CDTF">2020-01-17T00:34:24Z</dcterms:created>
  <dcterms:modified xsi:type="dcterms:W3CDTF">2020-02-19T12:58:17Z</dcterms:modified>
  <cp:category/>
  <cp:version/>
  <cp:contentType/>
  <cp:contentStatus/>
  <cp:revision>92</cp:revision>
</cp:coreProperties>
</file>